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oela\Desktop\"/>
    </mc:Choice>
  </mc:AlternateContent>
  <xr:revisionPtr revIDLastSave="0" documentId="13_ncr:1_{CE3AB5D8-2266-4906-B3F0-571B9838509E}" xr6:coauthVersionLast="47" xr6:coauthVersionMax="47" xr10:uidLastSave="{00000000-0000-0000-0000-000000000000}"/>
  <bookViews>
    <workbookView xWindow="-28920" yWindow="-120" windowWidth="29040" windowHeight="15720" tabRatio="700" xr2:uid="{00000000-000D-0000-FFFF-FFFF00000000}"/>
  </bookViews>
  <sheets>
    <sheet name="CLI" sheetId="6" r:id="rId1"/>
  </sheets>
  <definedNames>
    <definedName name="_xlnm._FilterDatabase" localSheetId="0" hidden="1">CLI!$B$4:$BB$4</definedName>
    <definedName name="_xlnm.Print_Area" localSheetId="0">CLI!$A$1:$R$21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6" l="1"/>
  <c r="AE9" i="6"/>
  <c r="AE10" i="6"/>
  <c r="AE11" i="6"/>
  <c r="AE12" i="6"/>
  <c r="AE13" i="6"/>
  <c r="AE14" i="6"/>
  <c r="J467" i="6"/>
  <c r="J468" i="6"/>
  <c r="J469" i="6"/>
  <c r="J470" i="6"/>
  <c r="J471" i="6"/>
  <c r="J472" i="6"/>
  <c r="J473" i="6"/>
  <c r="J474" i="6"/>
  <c r="J475" i="6"/>
  <c r="J466" i="6"/>
  <c r="J456" i="6"/>
  <c r="J457" i="6"/>
  <c r="J458" i="6"/>
  <c r="J459" i="6"/>
  <c r="J460" i="6"/>
  <c r="J461" i="6"/>
  <c r="J462" i="6"/>
  <c r="J463" i="6"/>
  <c r="J464" i="6"/>
  <c r="J455" i="6"/>
  <c r="J445" i="6"/>
  <c r="J446" i="6"/>
  <c r="J447" i="6"/>
  <c r="J448" i="6"/>
  <c r="J449" i="6"/>
  <c r="J450" i="6"/>
  <c r="J451" i="6"/>
  <c r="J452" i="6"/>
  <c r="J453" i="6"/>
  <c r="J444" i="6"/>
  <c r="J434" i="6"/>
  <c r="J435" i="6"/>
  <c r="J436" i="6"/>
  <c r="J437" i="6"/>
  <c r="J438" i="6"/>
  <c r="J439" i="6"/>
  <c r="J440" i="6"/>
  <c r="J441" i="6"/>
  <c r="J442" i="6"/>
  <c r="J433" i="6"/>
  <c r="I434" i="6"/>
  <c r="I435" i="6"/>
  <c r="I436" i="6"/>
  <c r="I437" i="6"/>
  <c r="I438" i="6"/>
  <c r="I439" i="6"/>
  <c r="I440" i="6"/>
  <c r="I441" i="6"/>
  <c r="I442" i="6"/>
  <c r="I433" i="6"/>
  <c r="J423" i="6"/>
  <c r="J424" i="6"/>
  <c r="J425" i="6"/>
  <c r="J426" i="6"/>
  <c r="J427" i="6"/>
  <c r="J428" i="6"/>
  <c r="J429" i="6"/>
  <c r="J430" i="6"/>
  <c r="J431" i="6"/>
  <c r="J422" i="6"/>
  <c r="I423" i="6"/>
  <c r="I424" i="6"/>
  <c r="I425" i="6"/>
  <c r="I426" i="6"/>
  <c r="I427" i="6"/>
  <c r="I428" i="6"/>
  <c r="I429" i="6"/>
  <c r="I430" i="6"/>
  <c r="I431" i="6"/>
  <c r="I422" i="6"/>
  <c r="J412" i="6"/>
  <c r="J413" i="6"/>
  <c r="J414" i="6"/>
  <c r="J415" i="6"/>
  <c r="J416" i="6"/>
  <c r="J417" i="6"/>
  <c r="J418" i="6"/>
  <c r="J419" i="6"/>
  <c r="J420" i="6"/>
  <c r="J411" i="6"/>
  <c r="I412" i="6"/>
  <c r="I413" i="6"/>
  <c r="I414" i="6"/>
  <c r="I415" i="6"/>
  <c r="I416" i="6"/>
  <c r="I417" i="6"/>
  <c r="I418" i="6"/>
  <c r="I419" i="6"/>
  <c r="I420" i="6"/>
  <c r="I411" i="6"/>
  <c r="H412" i="6"/>
  <c r="H413" i="6"/>
  <c r="H414" i="6"/>
  <c r="H415" i="6"/>
  <c r="H416" i="6"/>
  <c r="H417" i="6"/>
  <c r="H418" i="6"/>
  <c r="H419" i="6"/>
  <c r="H420" i="6"/>
  <c r="H411" i="6"/>
  <c r="J401" i="6"/>
  <c r="J402" i="6"/>
  <c r="J403" i="6"/>
  <c r="J404" i="6"/>
  <c r="J405" i="6"/>
  <c r="J406" i="6"/>
  <c r="J407" i="6"/>
  <c r="J408" i="6"/>
  <c r="J409" i="6"/>
  <c r="J400" i="6"/>
  <c r="I401" i="6"/>
  <c r="I402" i="6"/>
  <c r="I403" i="6"/>
  <c r="I404" i="6"/>
  <c r="I405" i="6"/>
  <c r="I406" i="6"/>
  <c r="I407" i="6"/>
  <c r="I408" i="6"/>
  <c r="I409" i="6"/>
  <c r="I400" i="6"/>
  <c r="H401" i="6"/>
  <c r="H402" i="6"/>
  <c r="H403" i="6"/>
  <c r="H404" i="6"/>
  <c r="H405" i="6"/>
  <c r="H406" i="6"/>
  <c r="H407" i="6"/>
  <c r="H408" i="6"/>
  <c r="H409" i="6"/>
  <c r="H400" i="6"/>
  <c r="J390" i="6"/>
  <c r="J391" i="6"/>
  <c r="J392" i="6"/>
  <c r="J393" i="6"/>
  <c r="J394" i="6"/>
  <c r="J395" i="6"/>
  <c r="J396" i="6"/>
  <c r="J397" i="6"/>
  <c r="J398" i="6"/>
  <c r="J389" i="6"/>
  <c r="I390" i="6"/>
  <c r="I391" i="6"/>
  <c r="I392" i="6"/>
  <c r="I393" i="6"/>
  <c r="I394" i="6"/>
  <c r="I395" i="6"/>
  <c r="I396" i="6"/>
  <c r="I397" i="6"/>
  <c r="I398" i="6"/>
  <c r="I389" i="6"/>
  <c r="H390" i="6"/>
  <c r="H391" i="6"/>
  <c r="H392" i="6"/>
  <c r="H393" i="6"/>
  <c r="H394" i="6"/>
  <c r="H395" i="6"/>
  <c r="H396" i="6"/>
  <c r="H397" i="6"/>
  <c r="H398" i="6"/>
  <c r="H389" i="6"/>
  <c r="J379" i="6"/>
  <c r="J380" i="6"/>
  <c r="J381" i="6"/>
  <c r="J382" i="6"/>
  <c r="J383" i="6"/>
  <c r="J384" i="6"/>
  <c r="J385" i="6"/>
  <c r="J386" i="6"/>
  <c r="J387" i="6"/>
  <c r="J378" i="6"/>
  <c r="I379" i="6"/>
  <c r="I380" i="6"/>
  <c r="I381" i="6"/>
  <c r="I382" i="6"/>
  <c r="I383" i="6"/>
  <c r="I384" i="6"/>
  <c r="I385" i="6"/>
  <c r="I386" i="6"/>
  <c r="I387" i="6"/>
  <c r="I378" i="6"/>
  <c r="H379" i="6"/>
  <c r="H380" i="6"/>
  <c r="H381" i="6"/>
  <c r="H382" i="6"/>
  <c r="H383" i="6"/>
  <c r="H384" i="6"/>
  <c r="H385" i="6"/>
  <c r="H386" i="6"/>
  <c r="H387" i="6"/>
  <c r="H378" i="6"/>
  <c r="J368" i="6"/>
  <c r="J369" i="6"/>
  <c r="J370" i="6"/>
  <c r="J371" i="6"/>
  <c r="J372" i="6"/>
  <c r="J373" i="6"/>
  <c r="J374" i="6"/>
  <c r="J375" i="6"/>
  <c r="J376" i="6"/>
  <c r="J367" i="6"/>
  <c r="I368" i="6"/>
  <c r="I369" i="6"/>
  <c r="I370" i="6"/>
  <c r="I371" i="6"/>
  <c r="I372" i="6"/>
  <c r="I373" i="6"/>
  <c r="I374" i="6"/>
  <c r="I375" i="6"/>
  <c r="I376" i="6"/>
  <c r="I367" i="6"/>
  <c r="H368" i="6"/>
  <c r="H369" i="6"/>
  <c r="H370" i="6"/>
  <c r="H371" i="6"/>
  <c r="H372" i="6"/>
  <c r="H373" i="6"/>
  <c r="H374" i="6"/>
  <c r="H375" i="6"/>
  <c r="H376" i="6"/>
  <c r="H367" i="6"/>
  <c r="J357" i="6"/>
  <c r="J358" i="6"/>
  <c r="J359" i="6"/>
  <c r="J360" i="6"/>
  <c r="J361" i="6"/>
  <c r="J362" i="6"/>
  <c r="J363" i="6"/>
  <c r="J364" i="6"/>
  <c r="L286" i="6" s="1"/>
  <c r="J365" i="6"/>
  <c r="J356" i="6"/>
  <c r="I357" i="6"/>
  <c r="I358" i="6"/>
  <c r="I359" i="6"/>
  <c r="I360" i="6"/>
  <c r="I361" i="6"/>
  <c r="I362" i="6"/>
  <c r="I363" i="6"/>
  <c r="I364" i="6"/>
  <c r="I365" i="6"/>
  <c r="I356" i="6"/>
  <c r="H357" i="6"/>
  <c r="H358" i="6"/>
  <c r="H359" i="6"/>
  <c r="H360" i="6"/>
  <c r="H361" i="6"/>
  <c r="H362" i="6"/>
  <c r="H363" i="6"/>
  <c r="H364" i="6"/>
  <c r="H365" i="6"/>
  <c r="H356" i="6"/>
  <c r="J346" i="6"/>
  <c r="J347" i="6"/>
  <c r="J348" i="6"/>
  <c r="J349" i="6"/>
  <c r="J350" i="6"/>
  <c r="J351" i="6"/>
  <c r="J352" i="6"/>
  <c r="J353" i="6"/>
  <c r="J354" i="6"/>
  <c r="J345" i="6"/>
  <c r="I346" i="6"/>
  <c r="I347" i="6"/>
  <c r="I348" i="6"/>
  <c r="I349" i="6"/>
  <c r="I350" i="6"/>
  <c r="I351" i="6"/>
  <c r="I352" i="6"/>
  <c r="I353" i="6"/>
  <c r="I354" i="6"/>
  <c r="I345" i="6"/>
  <c r="H346" i="6"/>
  <c r="H347" i="6"/>
  <c r="H348" i="6"/>
  <c r="H349" i="6"/>
  <c r="H350" i="6"/>
  <c r="H351" i="6"/>
  <c r="H352" i="6"/>
  <c r="H353" i="6"/>
  <c r="H354" i="6"/>
  <c r="H345" i="6"/>
  <c r="J335" i="6"/>
  <c r="J336" i="6"/>
  <c r="J337" i="6"/>
  <c r="J338" i="6"/>
  <c r="J339" i="6"/>
  <c r="J340" i="6"/>
  <c r="J341" i="6"/>
  <c r="J342" i="6"/>
  <c r="J343" i="6"/>
  <c r="I335" i="6"/>
  <c r="I336" i="6"/>
  <c r="I337" i="6"/>
  <c r="I338" i="6"/>
  <c r="I339" i="6"/>
  <c r="I340" i="6"/>
  <c r="I341" i="6"/>
  <c r="I342" i="6"/>
  <c r="I343" i="6"/>
  <c r="H335" i="6"/>
  <c r="H336" i="6"/>
  <c r="H337" i="6"/>
  <c r="H338" i="6"/>
  <c r="H339" i="6"/>
  <c r="H340" i="6"/>
  <c r="H341" i="6"/>
  <c r="H342" i="6"/>
  <c r="H343" i="6"/>
  <c r="K5" i="6"/>
  <c r="K6" i="6"/>
  <c r="K7" i="6"/>
  <c r="J636" i="6" s="1"/>
  <c r="K8" i="6"/>
  <c r="K12" i="6"/>
  <c r="J842" i="6" s="1"/>
  <c r="K9" i="6"/>
  <c r="I638" i="6" s="1"/>
  <c r="S25" i="6"/>
  <c r="S26" i="6"/>
  <c r="S27" i="6"/>
  <c r="S28" i="6"/>
  <c r="S29" i="6"/>
  <c r="S30" i="6"/>
  <c r="S31" i="6"/>
  <c r="S32" i="6"/>
  <c r="S33" i="6"/>
  <c r="S24" i="6"/>
  <c r="S41" i="6"/>
  <c r="R25" i="6"/>
  <c r="R26" i="6"/>
  <c r="R27" i="6"/>
  <c r="R28" i="6"/>
  <c r="R29" i="6"/>
  <c r="R30" i="6"/>
  <c r="R31" i="6"/>
  <c r="R32" i="6"/>
  <c r="R33" i="6"/>
  <c r="R24" i="6"/>
  <c r="R41" i="6"/>
  <c r="O24" i="6"/>
  <c r="P24" i="6"/>
  <c r="G5" i="6"/>
  <c r="J334" i="6"/>
  <c r="I334" i="6"/>
  <c r="H334" i="6"/>
  <c r="J324" i="6"/>
  <c r="J325" i="6"/>
  <c r="J326" i="6"/>
  <c r="J327" i="6"/>
  <c r="J328" i="6"/>
  <c r="J329" i="6"/>
  <c r="J330" i="6"/>
  <c r="J331" i="6"/>
  <c r="J332" i="6"/>
  <c r="J323" i="6"/>
  <c r="I324" i="6"/>
  <c r="I325" i="6"/>
  <c r="I326" i="6"/>
  <c r="I327" i="6"/>
  <c r="I328" i="6"/>
  <c r="I329" i="6"/>
  <c r="I330" i="6"/>
  <c r="I331" i="6"/>
  <c r="I332" i="6"/>
  <c r="I323" i="6"/>
  <c r="H324" i="6"/>
  <c r="H325" i="6"/>
  <c r="H326" i="6"/>
  <c r="H327" i="6"/>
  <c r="H328" i="6"/>
  <c r="H329" i="6"/>
  <c r="H330" i="6"/>
  <c r="H331" i="6"/>
  <c r="H332" i="6"/>
  <c r="H323" i="6"/>
  <c r="J313" i="6"/>
  <c r="J314" i="6"/>
  <c r="J315" i="6"/>
  <c r="J316" i="6"/>
  <c r="J317" i="6"/>
  <c r="J318" i="6"/>
  <c r="J319" i="6"/>
  <c r="J320" i="6"/>
  <c r="J321" i="6"/>
  <c r="J312" i="6"/>
  <c r="I313" i="6"/>
  <c r="I314" i="6"/>
  <c r="I315" i="6"/>
  <c r="I316" i="6"/>
  <c r="I317" i="6"/>
  <c r="I318" i="6"/>
  <c r="I319" i="6"/>
  <c r="I320" i="6"/>
  <c r="I321" i="6"/>
  <c r="I312" i="6"/>
  <c r="H313" i="6"/>
  <c r="H314" i="6"/>
  <c r="H315" i="6"/>
  <c r="H316" i="6"/>
  <c r="H317" i="6"/>
  <c r="H318" i="6"/>
  <c r="H319" i="6"/>
  <c r="H320" i="6"/>
  <c r="H321" i="6"/>
  <c r="H312" i="6"/>
  <c r="J302" i="6"/>
  <c r="J303" i="6"/>
  <c r="J304" i="6"/>
  <c r="J305" i="6"/>
  <c r="J306" i="6"/>
  <c r="J307" i="6"/>
  <c r="J308" i="6"/>
  <c r="J309" i="6"/>
  <c r="J310" i="6"/>
  <c r="J301" i="6"/>
  <c r="I302" i="6"/>
  <c r="I303" i="6"/>
  <c r="I304" i="6"/>
  <c r="I305" i="6"/>
  <c r="I306" i="6"/>
  <c r="I307" i="6"/>
  <c r="I308" i="6"/>
  <c r="I309" i="6"/>
  <c r="I310" i="6"/>
  <c r="I301" i="6"/>
  <c r="H302" i="6"/>
  <c r="H303" i="6"/>
  <c r="H304" i="6"/>
  <c r="H305" i="6"/>
  <c r="H306" i="6"/>
  <c r="H307" i="6"/>
  <c r="H308" i="6"/>
  <c r="H309" i="6"/>
  <c r="H310" i="6"/>
  <c r="H301" i="6"/>
  <c r="J291" i="6"/>
  <c r="J292" i="6"/>
  <c r="J293" i="6"/>
  <c r="J294" i="6"/>
  <c r="J295" i="6"/>
  <c r="J296" i="6"/>
  <c r="J297" i="6"/>
  <c r="J298" i="6"/>
  <c r="J299" i="6"/>
  <c r="J290" i="6"/>
  <c r="I291" i="6"/>
  <c r="I292" i="6"/>
  <c r="I293" i="6"/>
  <c r="I294" i="6"/>
  <c r="I295" i="6"/>
  <c r="I296" i="6"/>
  <c r="I297" i="6"/>
  <c r="I298" i="6"/>
  <c r="I299" i="6"/>
  <c r="I290" i="6"/>
  <c r="H291" i="6"/>
  <c r="H292" i="6"/>
  <c r="H293" i="6"/>
  <c r="H294" i="6"/>
  <c r="H295" i="6"/>
  <c r="H296" i="6"/>
  <c r="H297" i="6"/>
  <c r="H298" i="6"/>
  <c r="H299" i="6"/>
  <c r="H290" i="6"/>
  <c r="J279" i="6"/>
  <c r="J280" i="6"/>
  <c r="J281" i="6"/>
  <c r="J282" i="6"/>
  <c r="J283" i="6"/>
  <c r="J284" i="6"/>
  <c r="J285" i="6"/>
  <c r="J286" i="6"/>
  <c r="J287" i="6"/>
  <c r="J278" i="6"/>
  <c r="I279" i="6"/>
  <c r="I280" i="6"/>
  <c r="I281" i="6"/>
  <c r="I282" i="6"/>
  <c r="I283" i="6"/>
  <c r="I284" i="6"/>
  <c r="I285" i="6"/>
  <c r="I286" i="6"/>
  <c r="I287" i="6"/>
  <c r="I278" i="6"/>
  <c r="H279" i="6"/>
  <c r="H280" i="6"/>
  <c r="H281" i="6"/>
  <c r="H282" i="6"/>
  <c r="H283" i="6"/>
  <c r="H284" i="6"/>
  <c r="H285" i="6"/>
  <c r="H286" i="6"/>
  <c r="H287" i="6"/>
  <c r="H278" i="6"/>
  <c r="J264" i="6"/>
  <c r="J265" i="6"/>
  <c r="J266" i="6"/>
  <c r="J267" i="6"/>
  <c r="J268" i="6"/>
  <c r="J269" i="6"/>
  <c r="J270" i="6"/>
  <c r="J271" i="6"/>
  <c r="J272" i="6"/>
  <c r="J263" i="6"/>
  <c r="J253" i="6"/>
  <c r="J254" i="6"/>
  <c r="J255" i="6"/>
  <c r="J256" i="6"/>
  <c r="J257" i="6"/>
  <c r="J258" i="6"/>
  <c r="J259" i="6"/>
  <c r="J260" i="6"/>
  <c r="J261" i="6"/>
  <c r="J252" i="6"/>
  <c r="G7" i="6"/>
  <c r="J242" i="6"/>
  <c r="J243" i="6"/>
  <c r="J244" i="6"/>
  <c r="J245" i="6"/>
  <c r="J246" i="6"/>
  <c r="J247" i="6"/>
  <c r="J248" i="6"/>
  <c r="J249" i="6"/>
  <c r="J250" i="6"/>
  <c r="J241" i="6"/>
  <c r="J231" i="6"/>
  <c r="J232" i="6"/>
  <c r="J233" i="6"/>
  <c r="J234" i="6"/>
  <c r="J235" i="6"/>
  <c r="J236" i="6"/>
  <c r="J237" i="6"/>
  <c r="J238" i="6"/>
  <c r="J239" i="6"/>
  <c r="J230" i="6"/>
  <c r="I231" i="6"/>
  <c r="I232" i="6"/>
  <c r="I233" i="6"/>
  <c r="I234" i="6"/>
  <c r="I235" i="6"/>
  <c r="I236" i="6"/>
  <c r="I237" i="6"/>
  <c r="I238" i="6"/>
  <c r="I239" i="6"/>
  <c r="I230" i="6"/>
  <c r="I220" i="6"/>
  <c r="I221" i="6"/>
  <c r="I222" i="6"/>
  <c r="I223" i="6"/>
  <c r="I224" i="6"/>
  <c r="I225" i="6"/>
  <c r="I226" i="6"/>
  <c r="I227" i="6"/>
  <c r="I228" i="6"/>
  <c r="I219" i="6"/>
  <c r="J220" i="6"/>
  <c r="J221" i="6"/>
  <c r="J222" i="6"/>
  <c r="J223" i="6"/>
  <c r="J224" i="6"/>
  <c r="J225" i="6"/>
  <c r="J226" i="6"/>
  <c r="J227" i="6"/>
  <c r="J228" i="6"/>
  <c r="J219" i="6"/>
  <c r="J209" i="6"/>
  <c r="J210" i="6"/>
  <c r="J211" i="6"/>
  <c r="J212" i="6"/>
  <c r="J213" i="6"/>
  <c r="J214" i="6"/>
  <c r="J215" i="6"/>
  <c r="J216" i="6"/>
  <c r="J217" i="6"/>
  <c r="J208" i="6"/>
  <c r="I209" i="6"/>
  <c r="I210" i="6"/>
  <c r="I211" i="6"/>
  <c r="I212" i="6"/>
  <c r="I213" i="6"/>
  <c r="I214" i="6"/>
  <c r="I215" i="6"/>
  <c r="I216" i="6"/>
  <c r="I217" i="6"/>
  <c r="I208" i="6"/>
  <c r="H209" i="6"/>
  <c r="H210" i="6"/>
  <c r="H211" i="6"/>
  <c r="H212" i="6"/>
  <c r="H213" i="6"/>
  <c r="H214" i="6"/>
  <c r="H215" i="6"/>
  <c r="H216" i="6"/>
  <c r="H217" i="6"/>
  <c r="H208" i="6"/>
  <c r="J198" i="6"/>
  <c r="J199" i="6"/>
  <c r="J200" i="6"/>
  <c r="J201" i="6"/>
  <c r="J202" i="6"/>
  <c r="J203" i="6"/>
  <c r="J204" i="6"/>
  <c r="J205" i="6"/>
  <c r="J206" i="6"/>
  <c r="J197" i="6"/>
  <c r="I198" i="6"/>
  <c r="I199" i="6"/>
  <c r="I200" i="6"/>
  <c r="I201" i="6"/>
  <c r="I202" i="6"/>
  <c r="I203" i="6"/>
  <c r="I204" i="6"/>
  <c r="I205" i="6"/>
  <c r="I206" i="6"/>
  <c r="I197" i="6"/>
  <c r="H198" i="6"/>
  <c r="H199" i="6"/>
  <c r="H200" i="6"/>
  <c r="H201" i="6"/>
  <c r="H202" i="6"/>
  <c r="H203" i="6"/>
  <c r="H204" i="6"/>
  <c r="H205" i="6"/>
  <c r="H206" i="6"/>
  <c r="H197" i="6"/>
  <c r="J187" i="6"/>
  <c r="J188" i="6"/>
  <c r="J189" i="6"/>
  <c r="J190" i="6"/>
  <c r="J191" i="6"/>
  <c r="J192" i="6"/>
  <c r="J193" i="6"/>
  <c r="J194" i="6"/>
  <c r="J195" i="6"/>
  <c r="J186" i="6"/>
  <c r="H187" i="6"/>
  <c r="H188" i="6"/>
  <c r="H189" i="6"/>
  <c r="H190" i="6"/>
  <c r="H191" i="6"/>
  <c r="H192" i="6"/>
  <c r="H193" i="6"/>
  <c r="H194" i="6"/>
  <c r="H195" i="6"/>
  <c r="H186" i="6"/>
  <c r="I187" i="6"/>
  <c r="I188" i="6"/>
  <c r="I189" i="6"/>
  <c r="I190" i="6"/>
  <c r="I191" i="6"/>
  <c r="I192" i="6"/>
  <c r="I193" i="6"/>
  <c r="I194" i="6"/>
  <c r="I195" i="6"/>
  <c r="I186" i="6"/>
  <c r="J176" i="6"/>
  <c r="J177" i="6"/>
  <c r="J178" i="6"/>
  <c r="J179" i="6"/>
  <c r="J180" i="6"/>
  <c r="J181" i="6"/>
  <c r="J182" i="6"/>
  <c r="J183" i="6"/>
  <c r="J184" i="6"/>
  <c r="J175" i="6"/>
  <c r="I176" i="6"/>
  <c r="I177" i="6"/>
  <c r="I178" i="6"/>
  <c r="I179" i="6"/>
  <c r="I180" i="6"/>
  <c r="I181" i="6"/>
  <c r="I182" i="6"/>
  <c r="I183" i="6"/>
  <c r="I184" i="6"/>
  <c r="I175" i="6"/>
  <c r="H176" i="6"/>
  <c r="H177" i="6"/>
  <c r="H178" i="6"/>
  <c r="H179" i="6"/>
  <c r="H180" i="6"/>
  <c r="H181" i="6"/>
  <c r="H182" i="6"/>
  <c r="H183" i="6"/>
  <c r="H184" i="6"/>
  <c r="H175" i="6"/>
  <c r="H165" i="6"/>
  <c r="H166" i="6"/>
  <c r="H167" i="6"/>
  <c r="H168" i="6"/>
  <c r="H169" i="6"/>
  <c r="H170" i="6"/>
  <c r="H171" i="6"/>
  <c r="H172" i="6"/>
  <c r="H173" i="6"/>
  <c r="H164" i="6"/>
  <c r="J165" i="6"/>
  <c r="J166" i="6"/>
  <c r="J167" i="6"/>
  <c r="J168" i="6"/>
  <c r="J169" i="6"/>
  <c r="J170" i="6"/>
  <c r="J171" i="6"/>
  <c r="J172" i="6"/>
  <c r="J173" i="6"/>
  <c r="J164" i="6"/>
  <c r="I165" i="6"/>
  <c r="I166" i="6"/>
  <c r="I167" i="6"/>
  <c r="I168" i="6"/>
  <c r="I169" i="6"/>
  <c r="I170" i="6"/>
  <c r="I171" i="6"/>
  <c r="I172" i="6"/>
  <c r="I173" i="6"/>
  <c r="I164" i="6"/>
  <c r="J154" i="6"/>
  <c r="J155" i="6"/>
  <c r="J156" i="6"/>
  <c r="J157" i="6"/>
  <c r="J158" i="6"/>
  <c r="J159" i="6"/>
  <c r="J160" i="6"/>
  <c r="J161" i="6"/>
  <c r="J162" i="6"/>
  <c r="J153" i="6"/>
  <c r="I154" i="6"/>
  <c r="I155" i="6"/>
  <c r="I156" i="6"/>
  <c r="I157" i="6"/>
  <c r="I158" i="6"/>
  <c r="I159" i="6"/>
  <c r="I160" i="6"/>
  <c r="I161" i="6"/>
  <c r="I162" i="6"/>
  <c r="I153" i="6"/>
  <c r="H154" i="6"/>
  <c r="H155" i="6"/>
  <c r="H156" i="6"/>
  <c r="H157" i="6"/>
  <c r="H158" i="6"/>
  <c r="H159" i="6"/>
  <c r="H160" i="6"/>
  <c r="H161" i="6"/>
  <c r="H162" i="6"/>
  <c r="H153" i="6"/>
  <c r="J143" i="6"/>
  <c r="J144" i="6"/>
  <c r="J145" i="6"/>
  <c r="J146" i="6"/>
  <c r="J147" i="6"/>
  <c r="J148" i="6"/>
  <c r="J149" i="6"/>
  <c r="J150" i="6"/>
  <c r="J151" i="6"/>
  <c r="J142" i="6"/>
  <c r="I143" i="6"/>
  <c r="I144" i="6"/>
  <c r="I145" i="6"/>
  <c r="I146" i="6"/>
  <c r="I147" i="6"/>
  <c r="I148" i="6"/>
  <c r="I149" i="6"/>
  <c r="I150" i="6"/>
  <c r="I151" i="6"/>
  <c r="I142" i="6"/>
  <c r="H143" i="6"/>
  <c r="H144" i="6"/>
  <c r="H145" i="6"/>
  <c r="H146" i="6"/>
  <c r="H147" i="6"/>
  <c r="H148" i="6"/>
  <c r="H149" i="6"/>
  <c r="H150" i="6"/>
  <c r="H151" i="6"/>
  <c r="H142" i="6"/>
  <c r="J132" i="6"/>
  <c r="J133" i="6"/>
  <c r="J134" i="6"/>
  <c r="J135" i="6"/>
  <c r="J136" i="6"/>
  <c r="J137" i="6"/>
  <c r="J138" i="6"/>
  <c r="J139" i="6"/>
  <c r="J140" i="6"/>
  <c r="J131" i="6"/>
  <c r="I132" i="6"/>
  <c r="I133" i="6"/>
  <c r="I134" i="6"/>
  <c r="I135" i="6"/>
  <c r="I136" i="6"/>
  <c r="I137" i="6"/>
  <c r="I138" i="6"/>
  <c r="I139" i="6"/>
  <c r="I140" i="6"/>
  <c r="I131" i="6"/>
  <c r="H132" i="6"/>
  <c r="H133" i="6"/>
  <c r="H134" i="6"/>
  <c r="H135" i="6"/>
  <c r="H136" i="6"/>
  <c r="H137" i="6"/>
  <c r="H138" i="6"/>
  <c r="H139" i="6"/>
  <c r="H140" i="6"/>
  <c r="H131" i="6"/>
  <c r="J121" i="6"/>
  <c r="J122" i="6"/>
  <c r="J123" i="6"/>
  <c r="J124" i="6"/>
  <c r="J125" i="6"/>
  <c r="J126" i="6"/>
  <c r="J127" i="6"/>
  <c r="J128" i="6"/>
  <c r="J129" i="6"/>
  <c r="J120" i="6"/>
  <c r="I121" i="6"/>
  <c r="I122" i="6"/>
  <c r="I123" i="6"/>
  <c r="I124" i="6"/>
  <c r="I125" i="6"/>
  <c r="I126" i="6"/>
  <c r="I127" i="6"/>
  <c r="I128" i="6"/>
  <c r="I129" i="6"/>
  <c r="I120" i="6"/>
  <c r="H121" i="6"/>
  <c r="H122" i="6"/>
  <c r="H123" i="6"/>
  <c r="H124" i="6"/>
  <c r="H125" i="6"/>
  <c r="H126" i="6"/>
  <c r="H127" i="6"/>
  <c r="H128" i="6"/>
  <c r="H129" i="6"/>
  <c r="H120" i="6"/>
  <c r="J110" i="6"/>
  <c r="J111" i="6"/>
  <c r="J112" i="6"/>
  <c r="J113" i="6"/>
  <c r="J114" i="6"/>
  <c r="J115" i="6"/>
  <c r="J116" i="6"/>
  <c r="J117" i="6"/>
  <c r="J118" i="6"/>
  <c r="J109" i="6"/>
  <c r="H110" i="6"/>
  <c r="H111" i="6"/>
  <c r="H112" i="6"/>
  <c r="H113" i="6"/>
  <c r="H114" i="6"/>
  <c r="H115" i="6"/>
  <c r="H116" i="6"/>
  <c r="H117" i="6"/>
  <c r="H118" i="6"/>
  <c r="H109" i="6"/>
  <c r="I110" i="6"/>
  <c r="I111" i="6"/>
  <c r="I112" i="6"/>
  <c r="I113" i="6"/>
  <c r="I114" i="6"/>
  <c r="I115" i="6"/>
  <c r="I116" i="6"/>
  <c r="I117" i="6"/>
  <c r="I118" i="6"/>
  <c r="I109" i="6"/>
  <c r="J99" i="6"/>
  <c r="J100" i="6"/>
  <c r="J101" i="6"/>
  <c r="J102" i="6"/>
  <c r="J103" i="6"/>
  <c r="J104" i="6"/>
  <c r="J105" i="6"/>
  <c r="J106" i="6"/>
  <c r="J107" i="6"/>
  <c r="J98" i="6"/>
  <c r="I99" i="6"/>
  <c r="I100" i="6"/>
  <c r="I101" i="6"/>
  <c r="I102" i="6"/>
  <c r="I103" i="6"/>
  <c r="I104" i="6"/>
  <c r="I105" i="6"/>
  <c r="I106" i="6"/>
  <c r="I107" i="6"/>
  <c r="I98" i="6"/>
  <c r="H99" i="6"/>
  <c r="H100" i="6"/>
  <c r="H101" i="6"/>
  <c r="H102" i="6"/>
  <c r="H103" i="6"/>
  <c r="H104" i="6"/>
  <c r="H105" i="6"/>
  <c r="H106" i="6"/>
  <c r="H107" i="6"/>
  <c r="H98" i="6"/>
  <c r="J88" i="6"/>
  <c r="J89" i="6"/>
  <c r="J90" i="6"/>
  <c r="J91" i="6"/>
  <c r="J92" i="6"/>
  <c r="J93" i="6"/>
  <c r="J94" i="6"/>
  <c r="J95" i="6"/>
  <c r="J96" i="6"/>
  <c r="I88" i="6"/>
  <c r="I89" i="6"/>
  <c r="I90" i="6"/>
  <c r="I91" i="6"/>
  <c r="I92" i="6"/>
  <c r="I93" i="6"/>
  <c r="I94" i="6"/>
  <c r="I95" i="6"/>
  <c r="I96" i="6"/>
  <c r="H88" i="6"/>
  <c r="H89" i="6"/>
  <c r="H90" i="6"/>
  <c r="H91" i="6"/>
  <c r="H92" i="6"/>
  <c r="H93" i="6"/>
  <c r="H94" i="6"/>
  <c r="H95" i="6"/>
  <c r="H96" i="6"/>
  <c r="J87" i="6"/>
  <c r="H87" i="6"/>
  <c r="I87" i="6"/>
  <c r="J76" i="6"/>
  <c r="J77" i="6"/>
  <c r="J78" i="6"/>
  <c r="J79" i="6"/>
  <c r="J80" i="6"/>
  <c r="J81" i="6"/>
  <c r="J82" i="6"/>
  <c r="J83" i="6"/>
  <c r="J84" i="6"/>
  <c r="J75" i="6"/>
  <c r="I76" i="6"/>
  <c r="I77" i="6"/>
  <c r="I78" i="6"/>
  <c r="I79" i="6"/>
  <c r="I80" i="6"/>
  <c r="I81" i="6"/>
  <c r="I82" i="6"/>
  <c r="I83" i="6"/>
  <c r="I84" i="6"/>
  <c r="I75" i="6"/>
  <c r="H76" i="6"/>
  <c r="H77" i="6"/>
  <c r="H78" i="6"/>
  <c r="H79" i="6"/>
  <c r="H80" i="6"/>
  <c r="H81" i="6"/>
  <c r="H82" i="6"/>
  <c r="H83" i="6"/>
  <c r="H84" i="6"/>
  <c r="H75" i="6"/>
  <c r="I42" i="6"/>
  <c r="I25" i="6" s="1"/>
  <c r="I43" i="6"/>
  <c r="I26" i="6" s="1"/>
  <c r="I44" i="6"/>
  <c r="I27" i="6" s="1"/>
  <c r="I45" i="6"/>
  <c r="I28" i="6" s="1"/>
  <c r="I46" i="6"/>
  <c r="I29" i="6" s="1"/>
  <c r="I47" i="6"/>
  <c r="I30" i="6" s="1"/>
  <c r="I48" i="6"/>
  <c r="I31" i="6" s="1"/>
  <c r="I49" i="6"/>
  <c r="I32" i="6" s="1"/>
  <c r="I50" i="6"/>
  <c r="I33" i="6" s="1"/>
  <c r="I41" i="6"/>
  <c r="I24" i="6" s="1"/>
  <c r="H42" i="6"/>
  <c r="H25" i="6" s="1"/>
  <c r="H43" i="6"/>
  <c r="H26" i="6" s="1"/>
  <c r="H44" i="6"/>
  <c r="H27" i="6" s="1"/>
  <c r="H45" i="6"/>
  <c r="H28" i="6" s="1"/>
  <c r="H46" i="6"/>
  <c r="H29" i="6" s="1"/>
  <c r="H47" i="6"/>
  <c r="H30" i="6" s="1"/>
  <c r="H48" i="6"/>
  <c r="H31" i="6" s="1"/>
  <c r="H49" i="6"/>
  <c r="H32" i="6" s="1"/>
  <c r="H50" i="6"/>
  <c r="H33" i="6" s="1"/>
  <c r="H41" i="6"/>
  <c r="H24" i="6" s="1"/>
  <c r="F41" i="6"/>
  <c r="F24" i="6" s="1"/>
  <c r="G6" i="6"/>
  <c r="G8" i="6"/>
  <c r="G44" i="6" s="1"/>
  <c r="G27" i="6" s="1"/>
  <c r="G9" i="6"/>
  <c r="G45" i="6" s="1"/>
  <c r="G28" i="6" s="1"/>
  <c r="G10" i="6"/>
  <c r="G46" i="6" s="1"/>
  <c r="G29" i="6" s="1"/>
  <c r="G11" i="6"/>
  <c r="G47" i="6" s="1"/>
  <c r="G30" i="6" s="1"/>
  <c r="G12" i="6"/>
  <c r="G48" i="6" s="1"/>
  <c r="G31" i="6" s="1"/>
  <c r="G13" i="6"/>
  <c r="G49" i="6" s="1"/>
  <c r="G32" i="6" s="1"/>
  <c r="G14" i="6"/>
  <c r="G50" i="6" s="1"/>
  <c r="G33" i="6" s="1"/>
  <c r="F42" i="6"/>
  <c r="F25" i="6" s="1"/>
  <c r="F43" i="6"/>
  <c r="F26" i="6" s="1"/>
  <c r="F44" i="6"/>
  <c r="F27" i="6" s="1"/>
  <c r="F45" i="6"/>
  <c r="F28" i="6" s="1"/>
  <c r="F46" i="6"/>
  <c r="F29" i="6" s="1"/>
  <c r="F47" i="6"/>
  <c r="F30" i="6" s="1"/>
  <c r="F48" i="6"/>
  <c r="F31" i="6" s="1"/>
  <c r="F49" i="6"/>
  <c r="F32" i="6" s="1"/>
  <c r="F50" i="6"/>
  <c r="F33" i="6" s="1"/>
  <c r="E42" i="6"/>
  <c r="E25" i="6" s="1"/>
  <c r="E43" i="6"/>
  <c r="E26" i="6" s="1"/>
  <c r="E44" i="6"/>
  <c r="E27" i="6" s="1"/>
  <c r="E45" i="6"/>
  <c r="E28" i="6" s="1"/>
  <c r="E46" i="6"/>
  <c r="E29" i="6" s="1"/>
  <c r="E47" i="6"/>
  <c r="E30" i="6" s="1"/>
  <c r="E48" i="6"/>
  <c r="E31" i="6" s="1"/>
  <c r="E49" i="6"/>
  <c r="E32" i="6" s="1"/>
  <c r="E50" i="6"/>
  <c r="E33" i="6" s="1"/>
  <c r="E41" i="6"/>
  <c r="E24" i="6" s="1"/>
  <c r="D42" i="6"/>
  <c r="D25" i="6" s="1"/>
  <c r="D43" i="6"/>
  <c r="D26" i="6" s="1"/>
  <c r="D44" i="6"/>
  <c r="D27" i="6" s="1"/>
  <c r="D45" i="6"/>
  <c r="D28" i="6" s="1"/>
  <c r="D46" i="6"/>
  <c r="D29" i="6" s="1"/>
  <c r="D47" i="6"/>
  <c r="D30" i="6" s="1"/>
  <c r="D48" i="6"/>
  <c r="D31" i="6" s="1"/>
  <c r="D49" i="6"/>
  <c r="D32" i="6" s="1"/>
  <c r="D50" i="6"/>
  <c r="D33" i="6" s="1"/>
  <c r="D41" i="6"/>
  <c r="D24" i="6" s="1"/>
  <c r="C42" i="6"/>
  <c r="C25" i="6" s="1"/>
  <c r="C43" i="6"/>
  <c r="C26" i="6" s="1"/>
  <c r="C44" i="6"/>
  <c r="C27" i="6" s="1"/>
  <c r="C45" i="6"/>
  <c r="C28" i="6" s="1"/>
  <c r="C46" i="6"/>
  <c r="C29" i="6" s="1"/>
  <c r="C47" i="6"/>
  <c r="C30" i="6" s="1"/>
  <c r="C48" i="6"/>
  <c r="C31" i="6" s="1"/>
  <c r="C49" i="6"/>
  <c r="C32" i="6" s="1"/>
  <c r="C50" i="6"/>
  <c r="C33" i="6" s="1"/>
  <c r="C41" i="6"/>
  <c r="C24" i="6" s="1"/>
  <c r="S43" i="6"/>
  <c r="R43" i="6"/>
  <c r="S42" i="6"/>
  <c r="R42" i="6"/>
  <c r="S44" i="6"/>
  <c r="R44" i="6"/>
  <c r="S45" i="6"/>
  <c r="R45" i="6"/>
  <c r="S46" i="6"/>
  <c r="R46" i="6"/>
  <c r="S47" i="6"/>
  <c r="R47" i="6"/>
  <c r="S48" i="6"/>
  <c r="R48" i="6"/>
  <c r="S49" i="6"/>
  <c r="R49" i="6"/>
  <c r="S50" i="6"/>
  <c r="R50" i="6"/>
  <c r="AC9" i="6"/>
  <c r="AC10" i="6"/>
  <c r="K10" i="6"/>
  <c r="K11" i="6"/>
  <c r="AC12" i="6"/>
  <c r="AC13" i="6"/>
  <c r="K13" i="6"/>
  <c r="AC14" i="6"/>
  <c r="K14" i="6"/>
  <c r="B50" i="6"/>
  <c r="B49" i="6"/>
  <c r="B48" i="6"/>
  <c r="B47" i="6"/>
  <c r="B46" i="6"/>
  <c r="B45" i="6"/>
  <c r="B44" i="6"/>
  <c r="B43" i="6"/>
  <c r="B42" i="6"/>
  <c r="L283" i="6" l="1"/>
  <c r="L287" i="6"/>
  <c r="L278" i="6"/>
  <c r="L282" i="6"/>
  <c r="L285" i="6"/>
  <c r="L279" i="6"/>
  <c r="L284" i="6"/>
  <c r="L280" i="6"/>
  <c r="L281" i="6"/>
  <c r="G42" i="6"/>
  <c r="G25" i="6" s="1"/>
  <c r="W6" i="6" s="1"/>
  <c r="J869" i="6"/>
  <c r="J656" i="6"/>
  <c r="H514" i="6"/>
  <c r="I524" i="6"/>
  <c r="I546" i="6"/>
  <c r="J726" i="6"/>
  <c r="J748" i="6"/>
  <c r="I514" i="6"/>
  <c r="J770" i="6"/>
  <c r="J792" i="6"/>
  <c r="J559" i="6"/>
  <c r="J814" i="6"/>
  <c r="I568" i="6"/>
  <c r="J858" i="6"/>
  <c r="I590" i="6"/>
  <c r="I612" i="6"/>
  <c r="I492" i="6"/>
  <c r="I636" i="6"/>
  <c r="H502" i="6"/>
  <c r="J645" i="6"/>
  <c r="H517" i="6"/>
  <c r="J681" i="6"/>
  <c r="H516" i="6"/>
  <c r="J704" i="6"/>
  <c r="I509" i="6"/>
  <c r="I723" i="6"/>
  <c r="I789" i="6"/>
  <c r="I507" i="6"/>
  <c r="H563" i="6"/>
  <c r="I629" i="6"/>
  <c r="J721" i="6"/>
  <c r="J787" i="6"/>
  <c r="J507" i="6"/>
  <c r="I561" i="6"/>
  <c r="J627" i="6"/>
  <c r="H730" i="6"/>
  <c r="H796" i="6"/>
  <c r="I745" i="6"/>
  <c r="I811" i="6"/>
  <c r="H495" i="6"/>
  <c r="H585" i="6"/>
  <c r="J673" i="6"/>
  <c r="J743" i="6"/>
  <c r="J809" i="6"/>
  <c r="I493" i="6"/>
  <c r="I515" i="6"/>
  <c r="I583" i="6"/>
  <c r="H685" i="6"/>
  <c r="H752" i="6"/>
  <c r="H818" i="6"/>
  <c r="J581" i="6"/>
  <c r="J500" i="6"/>
  <c r="I701" i="6"/>
  <c r="I767" i="6"/>
  <c r="J833" i="6"/>
  <c r="H541" i="6"/>
  <c r="H607" i="6"/>
  <c r="J699" i="6"/>
  <c r="J765" i="6"/>
  <c r="I842" i="6"/>
  <c r="H511" i="6"/>
  <c r="I539" i="6"/>
  <c r="I605" i="6"/>
  <c r="H708" i="6"/>
  <c r="H774" i="6"/>
  <c r="J840" i="6"/>
  <c r="H509" i="6"/>
  <c r="J537" i="6"/>
  <c r="J603" i="6"/>
  <c r="I510" i="6"/>
  <c r="J508" i="6"/>
  <c r="H524" i="6"/>
  <c r="J533" i="6"/>
  <c r="H542" i="6"/>
  <c r="I540" i="6"/>
  <c r="J538" i="6"/>
  <c r="H547" i="6"/>
  <c r="J555" i="6"/>
  <c r="H564" i="6"/>
  <c r="I562" i="6"/>
  <c r="J560" i="6"/>
  <c r="H569" i="6"/>
  <c r="J577" i="6"/>
  <c r="H586" i="6"/>
  <c r="I584" i="6"/>
  <c r="J582" i="6"/>
  <c r="H591" i="6"/>
  <c r="J599" i="6"/>
  <c r="H608" i="6"/>
  <c r="I606" i="6"/>
  <c r="J604" i="6"/>
  <c r="H613" i="6"/>
  <c r="J621" i="6"/>
  <c r="I630" i="6"/>
  <c r="J628" i="6"/>
  <c r="I637" i="6"/>
  <c r="J635" i="6"/>
  <c r="J665" i="6"/>
  <c r="J674" i="6"/>
  <c r="H686" i="6"/>
  <c r="I684" i="6"/>
  <c r="J682" i="6"/>
  <c r="I692" i="6"/>
  <c r="J700" i="6"/>
  <c r="H709" i="6"/>
  <c r="I707" i="6"/>
  <c r="J705" i="6"/>
  <c r="I714" i="6"/>
  <c r="J722" i="6"/>
  <c r="H731" i="6"/>
  <c r="I729" i="6"/>
  <c r="J727" i="6"/>
  <c r="I736" i="6"/>
  <c r="J744" i="6"/>
  <c r="H753" i="6"/>
  <c r="I751" i="6"/>
  <c r="J749" i="6"/>
  <c r="I758" i="6"/>
  <c r="J766" i="6"/>
  <c r="H775" i="6"/>
  <c r="I773" i="6"/>
  <c r="J771" i="6"/>
  <c r="I780" i="6"/>
  <c r="J788" i="6"/>
  <c r="H797" i="6"/>
  <c r="I795" i="6"/>
  <c r="J793" i="6"/>
  <c r="I802" i="6"/>
  <c r="J810" i="6"/>
  <c r="H819" i="6"/>
  <c r="I817" i="6"/>
  <c r="J815" i="6"/>
  <c r="J824" i="6"/>
  <c r="I843" i="6"/>
  <c r="J841" i="6"/>
  <c r="J850" i="6"/>
  <c r="J859" i="6"/>
  <c r="J554" i="6"/>
  <c r="J576" i="6"/>
  <c r="J664" i="6"/>
  <c r="I683" i="6"/>
  <c r="I706" i="6"/>
  <c r="I728" i="6"/>
  <c r="I750" i="6"/>
  <c r="I794" i="6"/>
  <c r="I816" i="6"/>
  <c r="J849" i="6"/>
  <c r="H493" i="6"/>
  <c r="J491" i="6"/>
  <c r="H510" i="6"/>
  <c r="I508" i="6"/>
  <c r="J506" i="6"/>
  <c r="H515" i="6"/>
  <c r="J513" i="6"/>
  <c r="I533" i="6"/>
  <c r="J531" i="6"/>
  <c r="H540" i="6"/>
  <c r="I538" i="6"/>
  <c r="J536" i="6"/>
  <c r="I555" i="6"/>
  <c r="J553" i="6"/>
  <c r="H562" i="6"/>
  <c r="I560" i="6"/>
  <c r="J558" i="6"/>
  <c r="I577" i="6"/>
  <c r="J575" i="6"/>
  <c r="H584" i="6"/>
  <c r="I582" i="6"/>
  <c r="J580" i="6"/>
  <c r="I599" i="6"/>
  <c r="J597" i="6"/>
  <c r="H606" i="6"/>
  <c r="I604" i="6"/>
  <c r="J602" i="6"/>
  <c r="I621" i="6"/>
  <c r="J619" i="6"/>
  <c r="I628" i="6"/>
  <c r="J626" i="6"/>
  <c r="I635" i="6"/>
  <c r="J654" i="6"/>
  <c r="J663" i="6"/>
  <c r="J672" i="6"/>
  <c r="H684" i="6"/>
  <c r="I682" i="6"/>
  <c r="H692" i="6"/>
  <c r="I700" i="6"/>
  <c r="J698" i="6"/>
  <c r="H707" i="6"/>
  <c r="I705" i="6"/>
  <c r="H714" i="6"/>
  <c r="I722" i="6"/>
  <c r="J720" i="6"/>
  <c r="H729" i="6"/>
  <c r="I727" i="6"/>
  <c r="H736" i="6"/>
  <c r="I744" i="6"/>
  <c r="J742" i="6"/>
  <c r="H751" i="6"/>
  <c r="I749" i="6"/>
  <c r="H758" i="6"/>
  <c r="I766" i="6"/>
  <c r="J764" i="6"/>
  <c r="H773" i="6"/>
  <c r="I771" i="6"/>
  <c r="H780" i="6"/>
  <c r="I788" i="6"/>
  <c r="J786" i="6"/>
  <c r="H795" i="6"/>
  <c r="I793" i="6"/>
  <c r="H802" i="6"/>
  <c r="I810" i="6"/>
  <c r="J808" i="6"/>
  <c r="H817" i="6"/>
  <c r="I815" i="6"/>
  <c r="I824" i="6"/>
  <c r="J832" i="6"/>
  <c r="I841" i="6"/>
  <c r="J839" i="6"/>
  <c r="J848" i="6"/>
  <c r="J868" i="6"/>
  <c r="J522" i="6"/>
  <c r="I532" i="6"/>
  <c r="J530" i="6"/>
  <c r="H539" i="6"/>
  <c r="I537" i="6"/>
  <c r="H546" i="6"/>
  <c r="I554" i="6"/>
  <c r="J552" i="6"/>
  <c r="H561" i="6"/>
  <c r="I559" i="6"/>
  <c r="H568" i="6"/>
  <c r="I576" i="6"/>
  <c r="J574" i="6"/>
  <c r="H583" i="6"/>
  <c r="I581" i="6"/>
  <c r="H590" i="6"/>
  <c r="I598" i="6"/>
  <c r="J596" i="6"/>
  <c r="H605" i="6"/>
  <c r="I603" i="6"/>
  <c r="H612" i="6"/>
  <c r="I620" i="6"/>
  <c r="J618" i="6"/>
  <c r="I627" i="6"/>
  <c r="J625" i="6"/>
  <c r="J634" i="6"/>
  <c r="J653" i="6"/>
  <c r="J662" i="6"/>
  <c r="J671" i="6"/>
  <c r="H683" i="6"/>
  <c r="I681" i="6"/>
  <c r="H701" i="6"/>
  <c r="I699" i="6"/>
  <c r="J697" i="6"/>
  <c r="H706" i="6"/>
  <c r="I704" i="6"/>
  <c r="H723" i="6"/>
  <c r="I721" i="6"/>
  <c r="J719" i="6"/>
  <c r="H728" i="6"/>
  <c r="I726" i="6"/>
  <c r="H745" i="6"/>
  <c r="I743" i="6"/>
  <c r="J741" i="6"/>
  <c r="H750" i="6"/>
  <c r="I748" i="6"/>
  <c r="H767" i="6"/>
  <c r="I765" i="6"/>
  <c r="J763" i="6"/>
  <c r="H772" i="6"/>
  <c r="I770" i="6"/>
  <c r="H789" i="6"/>
  <c r="I787" i="6"/>
  <c r="J785" i="6"/>
  <c r="H794" i="6"/>
  <c r="I792" i="6"/>
  <c r="H811" i="6"/>
  <c r="I809" i="6"/>
  <c r="J807" i="6"/>
  <c r="H816" i="6"/>
  <c r="I814" i="6"/>
  <c r="I833" i="6"/>
  <c r="J831" i="6"/>
  <c r="I840" i="6"/>
  <c r="J838" i="6"/>
  <c r="J847" i="6"/>
  <c r="J877" i="6"/>
  <c r="H494" i="6"/>
  <c r="J532" i="6"/>
  <c r="H492" i="6"/>
  <c r="J505" i="6"/>
  <c r="H487" i="6"/>
  <c r="I491" i="6"/>
  <c r="J499" i="6"/>
  <c r="H508" i="6"/>
  <c r="I506" i="6"/>
  <c r="J504" i="6"/>
  <c r="I513" i="6"/>
  <c r="J521" i="6"/>
  <c r="I531" i="6"/>
  <c r="J529" i="6"/>
  <c r="H538" i="6"/>
  <c r="I536" i="6"/>
  <c r="H555" i="6"/>
  <c r="I553" i="6"/>
  <c r="J551" i="6"/>
  <c r="H560" i="6"/>
  <c r="I558" i="6"/>
  <c r="H577" i="6"/>
  <c r="I575" i="6"/>
  <c r="J573" i="6"/>
  <c r="H582" i="6"/>
  <c r="I580" i="6"/>
  <c r="H599" i="6"/>
  <c r="I597" i="6"/>
  <c r="J595" i="6"/>
  <c r="H604" i="6"/>
  <c r="I602" i="6"/>
  <c r="H621" i="6"/>
  <c r="I619" i="6"/>
  <c r="J617" i="6"/>
  <c r="I626" i="6"/>
  <c r="J624" i="6"/>
  <c r="J643" i="6"/>
  <c r="J652" i="6"/>
  <c r="J661" i="6"/>
  <c r="J670" i="6"/>
  <c r="H682" i="6"/>
  <c r="J680" i="6"/>
  <c r="H700" i="6"/>
  <c r="I698" i="6"/>
  <c r="J696" i="6"/>
  <c r="H705" i="6"/>
  <c r="J703" i="6"/>
  <c r="H722" i="6"/>
  <c r="I720" i="6"/>
  <c r="J718" i="6"/>
  <c r="H727" i="6"/>
  <c r="J725" i="6"/>
  <c r="H744" i="6"/>
  <c r="I742" i="6"/>
  <c r="J740" i="6"/>
  <c r="H749" i="6"/>
  <c r="J747" i="6"/>
  <c r="H766" i="6"/>
  <c r="I764" i="6"/>
  <c r="J762" i="6"/>
  <c r="H771" i="6"/>
  <c r="J769" i="6"/>
  <c r="H788" i="6"/>
  <c r="I786" i="6"/>
  <c r="J784" i="6"/>
  <c r="H793" i="6"/>
  <c r="J791" i="6"/>
  <c r="H810" i="6"/>
  <c r="I808" i="6"/>
  <c r="J806" i="6"/>
  <c r="H815" i="6"/>
  <c r="J813" i="6"/>
  <c r="I832" i="6"/>
  <c r="J830" i="6"/>
  <c r="I839" i="6"/>
  <c r="J837" i="6"/>
  <c r="J857" i="6"/>
  <c r="J876" i="6"/>
  <c r="J620" i="6"/>
  <c r="H484" i="6"/>
  <c r="I500" i="6"/>
  <c r="J498" i="6"/>
  <c r="H507" i="6"/>
  <c r="I505" i="6"/>
  <c r="J503" i="6"/>
  <c r="I522" i="6"/>
  <c r="J520" i="6"/>
  <c r="I530" i="6"/>
  <c r="J528" i="6"/>
  <c r="H537" i="6"/>
  <c r="J535" i="6"/>
  <c r="H554" i="6"/>
  <c r="I552" i="6"/>
  <c r="J550" i="6"/>
  <c r="H559" i="6"/>
  <c r="J557" i="6"/>
  <c r="H576" i="6"/>
  <c r="I574" i="6"/>
  <c r="J572" i="6"/>
  <c r="H581" i="6"/>
  <c r="J579" i="6"/>
  <c r="H598" i="6"/>
  <c r="I596" i="6"/>
  <c r="J594" i="6"/>
  <c r="H603" i="6"/>
  <c r="J601" i="6"/>
  <c r="H620" i="6"/>
  <c r="I618" i="6"/>
  <c r="J616" i="6"/>
  <c r="I625" i="6"/>
  <c r="I634" i="6"/>
  <c r="J642" i="6"/>
  <c r="J651" i="6"/>
  <c r="J660" i="6"/>
  <c r="J669" i="6"/>
  <c r="H681" i="6"/>
  <c r="J689" i="6"/>
  <c r="H699" i="6"/>
  <c r="I697" i="6"/>
  <c r="J695" i="6"/>
  <c r="H704" i="6"/>
  <c r="J712" i="6"/>
  <c r="H721" i="6"/>
  <c r="I719" i="6"/>
  <c r="J717" i="6"/>
  <c r="H726" i="6"/>
  <c r="J734" i="6"/>
  <c r="H743" i="6"/>
  <c r="I741" i="6"/>
  <c r="J739" i="6"/>
  <c r="H748" i="6"/>
  <c r="J756" i="6"/>
  <c r="H765" i="6"/>
  <c r="I763" i="6"/>
  <c r="J761" i="6"/>
  <c r="H770" i="6"/>
  <c r="J778" i="6"/>
  <c r="H787" i="6"/>
  <c r="I785" i="6"/>
  <c r="J783" i="6"/>
  <c r="H792" i="6"/>
  <c r="J800" i="6"/>
  <c r="H809" i="6"/>
  <c r="I807" i="6"/>
  <c r="J805" i="6"/>
  <c r="H814" i="6"/>
  <c r="J822" i="6"/>
  <c r="I831" i="6"/>
  <c r="J829" i="6"/>
  <c r="I838" i="6"/>
  <c r="J836" i="6"/>
  <c r="J866" i="6"/>
  <c r="J875" i="6"/>
  <c r="I481" i="6"/>
  <c r="H491" i="6"/>
  <c r="I499" i="6"/>
  <c r="J497" i="6"/>
  <c r="H506" i="6"/>
  <c r="I504" i="6"/>
  <c r="H513" i="6"/>
  <c r="I521" i="6"/>
  <c r="J519" i="6"/>
  <c r="I529" i="6"/>
  <c r="J527" i="6"/>
  <c r="H536" i="6"/>
  <c r="J544" i="6"/>
  <c r="H553" i="6"/>
  <c r="I551" i="6"/>
  <c r="J549" i="6"/>
  <c r="H558" i="6"/>
  <c r="J566" i="6"/>
  <c r="H575" i="6"/>
  <c r="I573" i="6"/>
  <c r="J571" i="6"/>
  <c r="H580" i="6"/>
  <c r="J588" i="6"/>
  <c r="H597" i="6"/>
  <c r="I595" i="6"/>
  <c r="J593" i="6"/>
  <c r="H602" i="6"/>
  <c r="J610" i="6"/>
  <c r="H619" i="6"/>
  <c r="I617" i="6"/>
  <c r="J615" i="6"/>
  <c r="I624" i="6"/>
  <c r="I643" i="6"/>
  <c r="J641" i="6"/>
  <c r="J650" i="6"/>
  <c r="J659" i="6"/>
  <c r="J668" i="6"/>
  <c r="I680" i="6"/>
  <c r="J688" i="6"/>
  <c r="H698" i="6"/>
  <c r="I696" i="6"/>
  <c r="J694" i="6"/>
  <c r="I703" i="6"/>
  <c r="J711" i="6"/>
  <c r="H720" i="6"/>
  <c r="I718" i="6"/>
  <c r="J716" i="6"/>
  <c r="I725" i="6"/>
  <c r="J733" i="6"/>
  <c r="H742" i="6"/>
  <c r="I740" i="6"/>
  <c r="J738" i="6"/>
  <c r="I747" i="6"/>
  <c r="J755" i="6"/>
  <c r="H764" i="6"/>
  <c r="I762" i="6"/>
  <c r="J760" i="6"/>
  <c r="I769" i="6"/>
  <c r="J777" i="6"/>
  <c r="H786" i="6"/>
  <c r="I784" i="6"/>
  <c r="J782" i="6"/>
  <c r="I791" i="6"/>
  <c r="J799" i="6"/>
  <c r="H808" i="6"/>
  <c r="I806" i="6"/>
  <c r="J804" i="6"/>
  <c r="I813" i="6"/>
  <c r="J821" i="6"/>
  <c r="I830" i="6"/>
  <c r="J828" i="6"/>
  <c r="I837" i="6"/>
  <c r="J846" i="6"/>
  <c r="J865" i="6"/>
  <c r="J874" i="6"/>
  <c r="I772" i="6"/>
  <c r="J483" i="6"/>
  <c r="H500" i="6"/>
  <c r="I498" i="6"/>
  <c r="J496" i="6"/>
  <c r="H505" i="6"/>
  <c r="I503" i="6"/>
  <c r="H522" i="6"/>
  <c r="I520" i="6"/>
  <c r="J518" i="6"/>
  <c r="I528" i="6"/>
  <c r="J526" i="6"/>
  <c r="I535" i="6"/>
  <c r="J543" i="6"/>
  <c r="H552" i="6"/>
  <c r="I550" i="6"/>
  <c r="J548" i="6"/>
  <c r="I557" i="6"/>
  <c r="J565" i="6"/>
  <c r="H574" i="6"/>
  <c r="I572" i="6"/>
  <c r="J570" i="6"/>
  <c r="I579" i="6"/>
  <c r="J587" i="6"/>
  <c r="H596" i="6"/>
  <c r="I594" i="6"/>
  <c r="J592" i="6"/>
  <c r="I601" i="6"/>
  <c r="J609" i="6"/>
  <c r="H618" i="6"/>
  <c r="I616" i="6"/>
  <c r="J614" i="6"/>
  <c r="J623" i="6"/>
  <c r="I642" i="6"/>
  <c r="J640" i="6"/>
  <c r="J649" i="6"/>
  <c r="J658" i="6"/>
  <c r="I689" i="6"/>
  <c r="J687" i="6"/>
  <c r="H697" i="6"/>
  <c r="I695" i="6"/>
  <c r="J693" i="6"/>
  <c r="I712" i="6"/>
  <c r="J710" i="6"/>
  <c r="H719" i="6"/>
  <c r="I717" i="6"/>
  <c r="J715" i="6"/>
  <c r="I734" i="6"/>
  <c r="J732" i="6"/>
  <c r="H741" i="6"/>
  <c r="I739" i="6"/>
  <c r="J737" i="6"/>
  <c r="I756" i="6"/>
  <c r="J754" i="6"/>
  <c r="H763" i="6"/>
  <c r="I761" i="6"/>
  <c r="J759" i="6"/>
  <c r="I778" i="6"/>
  <c r="J776" i="6"/>
  <c r="H785" i="6"/>
  <c r="I783" i="6"/>
  <c r="J781" i="6"/>
  <c r="I800" i="6"/>
  <c r="J798" i="6"/>
  <c r="H807" i="6"/>
  <c r="I805" i="6"/>
  <c r="J803" i="6"/>
  <c r="I822" i="6"/>
  <c r="J820" i="6"/>
  <c r="I829" i="6"/>
  <c r="J827" i="6"/>
  <c r="I836" i="6"/>
  <c r="J855" i="6"/>
  <c r="J864" i="6"/>
  <c r="J873" i="6"/>
  <c r="J480" i="6"/>
  <c r="H499" i="6"/>
  <c r="I497" i="6"/>
  <c r="J495" i="6"/>
  <c r="H504" i="6"/>
  <c r="J502" i="6"/>
  <c r="H521" i="6"/>
  <c r="I519" i="6"/>
  <c r="J517" i="6"/>
  <c r="I527" i="6"/>
  <c r="J525" i="6"/>
  <c r="I544" i="6"/>
  <c r="J542" i="6"/>
  <c r="H551" i="6"/>
  <c r="I549" i="6"/>
  <c r="J547" i="6"/>
  <c r="I566" i="6"/>
  <c r="J564" i="6"/>
  <c r="H573" i="6"/>
  <c r="I571" i="6"/>
  <c r="J569" i="6"/>
  <c r="I588" i="6"/>
  <c r="J586" i="6"/>
  <c r="H595" i="6"/>
  <c r="I593" i="6"/>
  <c r="J591" i="6"/>
  <c r="I610" i="6"/>
  <c r="J608" i="6"/>
  <c r="H617" i="6"/>
  <c r="I615" i="6"/>
  <c r="J613" i="6"/>
  <c r="J632" i="6"/>
  <c r="I641" i="6"/>
  <c r="J639" i="6"/>
  <c r="J648" i="6"/>
  <c r="J657" i="6"/>
  <c r="H680" i="6"/>
  <c r="I688" i="6"/>
  <c r="J686" i="6"/>
  <c r="H696" i="6"/>
  <c r="I694" i="6"/>
  <c r="H703" i="6"/>
  <c r="I711" i="6"/>
  <c r="J709" i="6"/>
  <c r="H718" i="6"/>
  <c r="I716" i="6"/>
  <c r="H725" i="6"/>
  <c r="I733" i="6"/>
  <c r="J731" i="6"/>
  <c r="H740" i="6"/>
  <c r="I738" i="6"/>
  <c r="H747" i="6"/>
  <c r="I755" i="6"/>
  <c r="J753" i="6"/>
  <c r="H762" i="6"/>
  <c r="I760" i="6"/>
  <c r="H769" i="6"/>
  <c r="I777" i="6"/>
  <c r="J775" i="6"/>
  <c r="H784" i="6"/>
  <c r="I782" i="6"/>
  <c r="H791" i="6"/>
  <c r="I799" i="6"/>
  <c r="J797" i="6"/>
  <c r="H806" i="6"/>
  <c r="I804" i="6"/>
  <c r="H813" i="6"/>
  <c r="I821" i="6"/>
  <c r="J819" i="6"/>
  <c r="I828" i="6"/>
  <c r="J826" i="6"/>
  <c r="J835" i="6"/>
  <c r="J854" i="6"/>
  <c r="J863" i="6"/>
  <c r="J872" i="6"/>
  <c r="H532" i="6"/>
  <c r="H498" i="6"/>
  <c r="I496" i="6"/>
  <c r="J494" i="6"/>
  <c r="H503" i="6"/>
  <c r="J511" i="6"/>
  <c r="H520" i="6"/>
  <c r="I518" i="6"/>
  <c r="J516" i="6"/>
  <c r="I526" i="6"/>
  <c r="H535" i="6"/>
  <c r="I543" i="6"/>
  <c r="J541" i="6"/>
  <c r="H550" i="6"/>
  <c r="I548" i="6"/>
  <c r="H557" i="6"/>
  <c r="I565" i="6"/>
  <c r="J563" i="6"/>
  <c r="H572" i="6"/>
  <c r="I570" i="6"/>
  <c r="H579" i="6"/>
  <c r="I587" i="6"/>
  <c r="J585" i="6"/>
  <c r="H594" i="6"/>
  <c r="I592" i="6"/>
  <c r="H601" i="6"/>
  <c r="I609" i="6"/>
  <c r="J607" i="6"/>
  <c r="H616" i="6"/>
  <c r="I614" i="6"/>
  <c r="I623" i="6"/>
  <c r="J631" i="6"/>
  <c r="I640" i="6"/>
  <c r="J638" i="6"/>
  <c r="J647" i="6"/>
  <c r="J667" i="6"/>
  <c r="H689" i="6"/>
  <c r="I687" i="6"/>
  <c r="J685" i="6"/>
  <c r="H695" i="6"/>
  <c r="I693" i="6"/>
  <c r="H712" i="6"/>
  <c r="I710" i="6"/>
  <c r="J708" i="6"/>
  <c r="H717" i="6"/>
  <c r="I715" i="6"/>
  <c r="H734" i="6"/>
  <c r="I732" i="6"/>
  <c r="J730" i="6"/>
  <c r="H739" i="6"/>
  <c r="I737" i="6"/>
  <c r="H756" i="6"/>
  <c r="I754" i="6"/>
  <c r="J752" i="6"/>
  <c r="H761" i="6"/>
  <c r="I759" i="6"/>
  <c r="H778" i="6"/>
  <c r="I776" i="6"/>
  <c r="J774" i="6"/>
  <c r="H783" i="6"/>
  <c r="I781" i="6"/>
  <c r="H800" i="6"/>
  <c r="I798" i="6"/>
  <c r="J796" i="6"/>
  <c r="H805" i="6"/>
  <c r="I803" i="6"/>
  <c r="H822" i="6"/>
  <c r="I820" i="6"/>
  <c r="J818" i="6"/>
  <c r="I827" i="6"/>
  <c r="J825" i="6"/>
  <c r="J844" i="6"/>
  <c r="J853" i="6"/>
  <c r="J862" i="6"/>
  <c r="J871" i="6"/>
  <c r="H529" i="6"/>
  <c r="H497" i="6"/>
  <c r="I495" i="6"/>
  <c r="J493" i="6"/>
  <c r="I502" i="6"/>
  <c r="J510" i="6"/>
  <c r="H519" i="6"/>
  <c r="I517" i="6"/>
  <c r="J515" i="6"/>
  <c r="I525" i="6"/>
  <c r="H544" i="6"/>
  <c r="I542" i="6"/>
  <c r="J540" i="6"/>
  <c r="H549" i="6"/>
  <c r="I547" i="6"/>
  <c r="H566" i="6"/>
  <c r="I564" i="6"/>
  <c r="J562" i="6"/>
  <c r="H571" i="6"/>
  <c r="I569" i="6"/>
  <c r="H588" i="6"/>
  <c r="I586" i="6"/>
  <c r="J584" i="6"/>
  <c r="H593" i="6"/>
  <c r="I591" i="6"/>
  <c r="H610" i="6"/>
  <c r="I608" i="6"/>
  <c r="J606" i="6"/>
  <c r="H615" i="6"/>
  <c r="I613" i="6"/>
  <c r="I632" i="6"/>
  <c r="J630" i="6"/>
  <c r="I639" i="6"/>
  <c r="J637" i="6"/>
  <c r="J646" i="6"/>
  <c r="J676" i="6"/>
  <c r="H688" i="6"/>
  <c r="I686" i="6"/>
  <c r="J684" i="6"/>
  <c r="H694" i="6"/>
  <c r="J692" i="6"/>
  <c r="H711" i="6"/>
  <c r="I709" i="6"/>
  <c r="J707" i="6"/>
  <c r="H716" i="6"/>
  <c r="J714" i="6"/>
  <c r="H733" i="6"/>
  <c r="I731" i="6"/>
  <c r="J729" i="6"/>
  <c r="H738" i="6"/>
  <c r="J736" i="6"/>
  <c r="H755" i="6"/>
  <c r="I753" i="6"/>
  <c r="J751" i="6"/>
  <c r="H760" i="6"/>
  <c r="J758" i="6"/>
  <c r="H777" i="6"/>
  <c r="I775" i="6"/>
  <c r="J773" i="6"/>
  <c r="H782" i="6"/>
  <c r="J780" i="6"/>
  <c r="H799" i="6"/>
  <c r="I797" i="6"/>
  <c r="J795" i="6"/>
  <c r="H804" i="6"/>
  <c r="J802" i="6"/>
  <c r="H821" i="6"/>
  <c r="I819" i="6"/>
  <c r="J817" i="6"/>
  <c r="I826" i="6"/>
  <c r="I835" i="6"/>
  <c r="J843" i="6"/>
  <c r="J852" i="6"/>
  <c r="J861" i="6"/>
  <c r="J870" i="6"/>
  <c r="J598" i="6"/>
  <c r="H496" i="6"/>
  <c r="I494" i="6"/>
  <c r="J492" i="6"/>
  <c r="I511" i="6"/>
  <c r="J509" i="6"/>
  <c r="H518" i="6"/>
  <c r="I516" i="6"/>
  <c r="J514" i="6"/>
  <c r="J524" i="6"/>
  <c r="H543" i="6"/>
  <c r="I541" i="6"/>
  <c r="J539" i="6"/>
  <c r="H548" i="6"/>
  <c r="J546" i="6"/>
  <c r="H565" i="6"/>
  <c r="I563" i="6"/>
  <c r="J561" i="6"/>
  <c r="H570" i="6"/>
  <c r="J568" i="6"/>
  <c r="H587" i="6"/>
  <c r="I585" i="6"/>
  <c r="J583" i="6"/>
  <c r="H592" i="6"/>
  <c r="J590" i="6"/>
  <c r="H609" i="6"/>
  <c r="I607" i="6"/>
  <c r="J605" i="6"/>
  <c r="H614" i="6"/>
  <c r="J612" i="6"/>
  <c r="I631" i="6"/>
  <c r="J629" i="6"/>
  <c r="J675" i="6"/>
  <c r="H687" i="6"/>
  <c r="I685" i="6"/>
  <c r="J683" i="6"/>
  <c r="H693" i="6"/>
  <c r="J701" i="6"/>
  <c r="H710" i="6"/>
  <c r="I708" i="6"/>
  <c r="J706" i="6"/>
  <c r="H715" i="6"/>
  <c r="J723" i="6"/>
  <c r="H732" i="6"/>
  <c r="I730" i="6"/>
  <c r="J728" i="6"/>
  <c r="H737" i="6"/>
  <c r="J745" i="6"/>
  <c r="H754" i="6"/>
  <c r="I752" i="6"/>
  <c r="J750" i="6"/>
  <c r="H759" i="6"/>
  <c r="J767" i="6"/>
  <c r="H776" i="6"/>
  <c r="I774" i="6"/>
  <c r="J772" i="6"/>
  <c r="H781" i="6"/>
  <c r="J789" i="6"/>
  <c r="H798" i="6"/>
  <c r="I796" i="6"/>
  <c r="J794" i="6"/>
  <c r="H803" i="6"/>
  <c r="J811" i="6"/>
  <c r="H820" i="6"/>
  <c r="I818" i="6"/>
  <c r="J816" i="6"/>
  <c r="I825" i="6"/>
  <c r="I844" i="6"/>
  <c r="J851" i="6"/>
  <c r="J860" i="6"/>
  <c r="H479" i="6"/>
  <c r="I479" i="6"/>
  <c r="J479" i="6"/>
  <c r="I486" i="6"/>
  <c r="H486" i="6"/>
  <c r="I488" i="6"/>
  <c r="I480" i="6"/>
  <c r="J482" i="6"/>
  <c r="H531" i="6"/>
  <c r="H485" i="6"/>
  <c r="I487" i="6"/>
  <c r="J481" i="6"/>
  <c r="H530" i="6"/>
  <c r="H483" i="6"/>
  <c r="I485" i="6"/>
  <c r="J487" i="6"/>
  <c r="H528" i="6"/>
  <c r="H482" i="6"/>
  <c r="I484" i="6"/>
  <c r="J486" i="6"/>
  <c r="H527" i="6"/>
  <c r="H481" i="6"/>
  <c r="I483" i="6"/>
  <c r="J485" i="6"/>
  <c r="H526" i="6"/>
  <c r="J488" i="6"/>
  <c r="H488" i="6"/>
  <c r="H480" i="6"/>
  <c r="I482" i="6"/>
  <c r="J484" i="6"/>
  <c r="H533" i="6"/>
  <c r="H525" i="6"/>
  <c r="X10" i="6"/>
  <c r="W14" i="6"/>
  <c r="X8" i="6"/>
  <c r="W13" i="6"/>
  <c r="W12" i="6"/>
  <c r="X14" i="6"/>
  <c r="W11" i="6"/>
  <c r="X13" i="6"/>
  <c r="X9" i="6"/>
  <c r="W10" i="6"/>
  <c r="X12" i="6"/>
  <c r="W9" i="6"/>
  <c r="X11" i="6"/>
  <c r="W8" i="6"/>
  <c r="L79" i="6"/>
  <c r="J45" i="6" s="1"/>
  <c r="L82" i="6"/>
  <c r="J48" i="6" s="1"/>
  <c r="L80" i="6"/>
  <c r="J46" i="6" s="1"/>
  <c r="L84" i="6"/>
  <c r="J50" i="6" s="1"/>
  <c r="L83" i="6"/>
  <c r="J49" i="6" s="1"/>
  <c r="L75" i="6"/>
  <c r="J41" i="6" s="1"/>
  <c r="J24" i="6" s="1"/>
  <c r="L78" i="6"/>
  <c r="J44" i="6" s="1"/>
  <c r="L81" i="6"/>
  <c r="J47" i="6" s="1"/>
  <c r="L77" i="6"/>
  <c r="J43" i="6" s="1"/>
  <c r="J26" i="6" s="1"/>
  <c r="L76" i="6"/>
  <c r="J42" i="6" s="1"/>
  <c r="G43" i="6"/>
  <c r="G26" i="6" s="1"/>
  <c r="G41" i="6"/>
  <c r="G24" i="6" s="1"/>
  <c r="X5" i="6" s="1"/>
  <c r="X6" i="6" l="1"/>
  <c r="AA6" i="6" s="1"/>
  <c r="AC6" i="6" s="1"/>
  <c r="AE6" i="6" s="1"/>
  <c r="L479" i="6"/>
  <c r="L41" i="6" s="1"/>
  <c r="L24" i="6" s="1"/>
  <c r="L480" i="6"/>
  <c r="L42" i="6" s="1"/>
  <c r="L25" i="6" s="1"/>
  <c r="L681" i="6"/>
  <c r="M42" i="6" s="1"/>
  <c r="M25" i="6" s="1"/>
  <c r="L680" i="6"/>
  <c r="M41" i="6" s="1"/>
  <c r="M24" i="6" s="1"/>
  <c r="L685" i="6"/>
  <c r="M46" i="6" s="1"/>
  <c r="M29" i="6" s="1"/>
  <c r="L687" i="6"/>
  <c r="M48" i="6" s="1"/>
  <c r="M31" i="6" s="1"/>
  <c r="L683" i="6"/>
  <c r="M44" i="6" s="1"/>
  <c r="M27" i="6" s="1"/>
  <c r="L689" i="6"/>
  <c r="M50" i="6" s="1"/>
  <c r="M33" i="6" s="1"/>
  <c r="K50" i="6"/>
  <c r="K33" i="6" s="1"/>
  <c r="Z14" i="6" s="1"/>
  <c r="L684" i="6"/>
  <c r="M45" i="6" s="1"/>
  <c r="M28" i="6" s="1"/>
  <c r="L688" i="6"/>
  <c r="M49" i="6" s="1"/>
  <c r="M32" i="6" s="1"/>
  <c r="L686" i="6"/>
  <c r="M47" i="6" s="1"/>
  <c r="M30" i="6" s="1"/>
  <c r="L481" i="6"/>
  <c r="L43" i="6" s="1"/>
  <c r="L26" i="6" s="1"/>
  <c r="L487" i="6"/>
  <c r="L49" i="6" s="1"/>
  <c r="L32" i="6" s="1"/>
  <c r="L682" i="6"/>
  <c r="M43" i="6" s="1"/>
  <c r="M26" i="6" s="1"/>
  <c r="L485" i="6"/>
  <c r="L47" i="6" s="1"/>
  <c r="L30" i="6" s="1"/>
  <c r="L486" i="6"/>
  <c r="L48" i="6" s="1"/>
  <c r="L31" i="6" s="1"/>
  <c r="L484" i="6"/>
  <c r="L46" i="6" s="1"/>
  <c r="L29" i="6" s="1"/>
  <c r="L483" i="6"/>
  <c r="L45" i="6" s="1"/>
  <c r="L28" i="6" s="1"/>
  <c r="L482" i="6"/>
  <c r="L44" i="6" s="1"/>
  <c r="L27" i="6" s="1"/>
  <c r="L488" i="6"/>
  <c r="L50" i="6" s="1"/>
  <c r="L33" i="6" s="1"/>
  <c r="W5" i="6"/>
  <c r="Y5" i="6" s="1"/>
  <c r="T46" i="6"/>
  <c r="J29" i="6"/>
  <c r="T29" i="6" s="1"/>
  <c r="U10" i="6" s="1"/>
  <c r="T24" i="6"/>
  <c r="U5" i="6" s="1"/>
  <c r="T42" i="6"/>
  <c r="J25" i="6"/>
  <c r="T25" i="6" s="1"/>
  <c r="U6" i="6" s="1"/>
  <c r="X7" i="6"/>
  <c r="T44" i="6"/>
  <c r="J27" i="6"/>
  <c r="T27" i="6" s="1"/>
  <c r="U8" i="6" s="1"/>
  <c r="T41" i="6"/>
  <c r="T26" i="6"/>
  <c r="U7" i="6" s="1"/>
  <c r="T45" i="6"/>
  <c r="J28" i="6"/>
  <c r="T28" i="6" s="1"/>
  <c r="U9" i="6" s="1"/>
  <c r="T49" i="6"/>
  <c r="J32" i="6"/>
  <c r="T32" i="6" s="1"/>
  <c r="U13" i="6" s="1"/>
  <c r="T48" i="6"/>
  <c r="J31" i="6"/>
  <c r="T31" i="6" s="1"/>
  <c r="U12" i="6" s="1"/>
  <c r="W7" i="6"/>
  <c r="Y7" i="6" s="1"/>
  <c r="T50" i="6"/>
  <c r="J33" i="6"/>
  <c r="T33" i="6" s="1"/>
  <c r="U14" i="6" s="1"/>
  <c r="T47" i="6"/>
  <c r="J30" i="6"/>
  <c r="T30" i="6" s="1"/>
  <c r="U11" i="6" s="1"/>
  <c r="K49" i="6"/>
  <c r="T43" i="6"/>
  <c r="K48" i="6"/>
  <c r="K44" i="6"/>
  <c r="K47" i="6"/>
  <c r="K45" i="6"/>
  <c r="K41" i="6"/>
  <c r="K42" i="6"/>
  <c r="K46" i="6"/>
  <c r="K43" i="6"/>
  <c r="AA8" i="6"/>
  <c r="AC8" i="6" s="1"/>
  <c r="AA12" i="6"/>
  <c r="AA11" i="6"/>
  <c r="AC11" i="6" s="1"/>
  <c r="AA14" i="6"/>
  <c r="AA13" i="6"/>
  <c r="AA10" i="6"/>
  <c r="AA9" i="6"/>
  <c r="N47" i="6" l="1"/>
  <c r="O48" i="6" s="1"/>
  <c r="O31" i="6" s="1"/>
  <c r="N50" i="6"/>
  <c r="N33" i="6" s="1"/>
  <c r="N41" i="6"/>
  <c r="O42" i="6" s="1"/>
  <c r="O25" i="6" s="1"/>
  <c r="N46" i="6"/>
  <c r="O47" i="6" s="1"/>
  <c r="O30" i="6" s="1"/>
  <c r="N42" i="6"/>
  <c r="O43" i="6" s="1"/>
  <c r="O26" i="6" s="1"/>
  <c r="Y11" i="6"/>
  <c r="N48" i="6"/>
  <c r="O49" i="6" s="1"/>
  <c r="O32" i="6" s="1"/>
  <c r="N45" i="6"/>
  <c r="O46" i="6" s="1"/>
  <c r="O29" i="6" s="1"/>
  <c r="N49" i="6"/>
  <c r="N44" i="6"/>
  <c r="N43" i="6"/>
  <c r="O44" i="6" s="1"/>
  <c r="O27" i="6" s="1"/>
  <c r="U33" i="6"/>
  <c r="V14" i="6" s="1"/>
  <c r="U50" i="6"/>
  <c r="Q14" i="6" s="1"/>
  <c r="Y12" i="6"/>
  <c r="Y10" i="6"/>
  <c r="Y6" i="6"/>
  <c r="K24" i="6"/>
  <c r="U41" i="6" s="1"/>
  <c r="K28" i="6"/>
  <c r="U45" i="6" s="1"/>
  <c r="Q9" i="6" s="1"/>
  <c r="K30" i="6"/>
  <c r="U47" i="6" s="1"/>
  <c r="Q11" i="6" s="1"/>
  <c r="K32" i="6"/>
  <c r="U49" i="6" s="1"/>
  <c r="Q13" i="6" s="1"/>
  <c r="Y9" i="6"/>
  <c r="K27" i="6"/>
  <c r="U44" i="6" s="1"/>
  <c r="Q8" i="6" s="1"/>
  <c r="Y8" i="6"/>
  <c r="K25" i="6"/>
  <c r="U42" i="6" s="1"/>
  <c r="K31" i="6"/>
  <c r="U48" i="6" s="1"/>
  <c r="Q12" i="6" s="1"/>
  <c r="Y13" i="6"/>
  <c r="K29" i="6"/>
  <c r="U46" i="6" s="1"/>
  <c r="Q10" i="6" s="1"/>
  <c r="K26" i="6"/>
  <c r="Y14" i="6"/>
  <c r="AB14" i="6" s="1"/>
  <c r="AD14" i="6" s="1"/>
  <c r="P14" i="6" s="1"/>
  <c r="AA5" i="6"/>
  <c r="AC5" i="6" s="1"/>
  <c r="AE5" i="6" s="1"/>
  <c r="AA7" i="6"/>
  <c r="AC7" i="6" s="1"/>
  <c r="AE7" i="6" s="1"/>
  <c r="N30" i="6" l="1"/>
  <c r="P47" i="6" s="1"/>
  <c r="P30" i="6" s="1"/>
  <c r="N28" i="6"/>
  <c r="N31" i="6"/>
  <c r="P48" i="6" s="1"/>
  <c r="P31" i="6" s="1"/>
  <c r="N29" i="6"/>
  <c r="P46" i="6" s="1"/>
  <c r="P29" i="6" s="1"/>
  <c r="N24" i="6"/>
  <c r="Q6" i="6"/>
  <c r="N25" i="6"/>
  <c r="P42" i="6" s="1"/>
  <c r="P25" i="6" s="1"/>
  <c r="N27" i="6"/>
  <c r="P44" i="6" s="1"/>
  <c r="P27" i="6" s="1"/>
  <c r="O45" i="6"/>
  <c r="O28" i="6" s="1"/>
  <c r="N32" i="6"/>
  <c r="P49" i="6" s="1"/>
  <c r="P32" i="6" s="1"/>
  <c r="O50" i="6"/>
  <c r="O33" i="6" s="1"/>
  <c r="P50" i="6" s="1"/>
  <c r="P33" i="6" s="1"/>
  <c r="N26" i="6"/>
  <c r="P43" i="6" s="1"/>
  <c r="P26" i="6" s="1"/>
  <c r="U26" i="6"/>
  <c r="V7" i="6" s="1"/>
  <c r="U43" i="6"/>
  <c r="Q7" i="6" s="1"/>
  <c r="Z7" i="6"/>
  <c r="AB7" i="6" s="1"/>
  <c r="AD7" i="6" s="1"/>
  <c r="P7" i="6" s="1"/>
  <c r="Q5" i="6"/>
  <c r="Z10" i="6"/>
  <c r="AB10" i="6" s="1"/>
  <c r="AD10" i="6" s="1"/>
  <c r="P10" i="6" s="1"/>
  <c r="U29" i="6"/>
  <c r="V10" i="6" s="1"/>
  <c r="U27" i="6"/>
  <c r="V8" i="6" s="1"/>
  <c r="Z8" i="6"/>
  <c r="AB8" i="6" s="1"/>
  <c r="AD8" i="6" s="1"/>
  <c r="P8" i="6" s="1"/>
  <c r="U28" i="6"/>
  <c r="V9" i="6" s="1"/>
  <c r="Z9" i="6"/>
  <c r="AB9" i="6" s="1"/>
  <c r="AD9" i="6" s="1"/>
  <c r="P9" i="6" s="1"/>
  <c r="U32" i="6"/>
  <c r="V13" i="6" s="1"/>
  <c r="Z13" i="6"/>
  <c r="AB13" i="6" s="1"/>
  <c r="AD13" i="6" s="1"/>
  <c r="P13" i="6" s="1"/>
  <c r="U30" i="6"/>
  <c r="V11" i="6" s="1"/>
  <c r="Z11" i="6"/>
  <c r="AB11" i="6" s="1"/>
  <c r="AD11" i="6" s="1"/>
  <c r="P11" i="6" s="1"/>
  <c r="U31" i="6"/>
  <c r="V12" i="6" s="1"/>
  <c r="Z12" i="6"/>
  <c r="AB12" i="6" s="1"/>
  <c r="AD12" i="6" s="1"/>
  <c r="P12" i="6" s="1"/>
  <c r="Z5" i="6"/>
  <c r="AB5" i="6" s="1"/>
  <c r="AD5" i="6" s="1"/>
  <c r="U24" i="6"/>
  <c r="V5" i="6" s="1"/>
  <c r="Z6" i="6"/>
  <c r="AB6" i="6" s="1"/>
  <c r="AD6" i="6" s="1"/>
  <c r="U25" i="6"/>
  <c r="V6" i="6" s="1"/>
  <c r="V48" i="6" l="1"/>
  <c r="V31" i="6" s="1"/>
  <c r="V46" i="6"/>
  <c r="V29" i="6" s="1"/>
  <c r="V50" i="6"/>
  <c r="V33" i="6" s="1"/>
  <c r="V49" i="6"/>
  <c r="V32" i="6" s="1"/>
  <c r="V47" i="6"/>
  <c r="V30" i="6" s="1"/>
  <c r="V44" i="6"/>
  <c r="V27" i="6" s="1"/>
  <c r="V43" i="6"/>
  <c r="V26" i="6" s="1"/>
  <c r="V42" i="6"/>
  <c r="V25" i="6" s="1"/>
  <c r="P45" i="6"/>
  <c r="P28" i="6" s="1"/>
  <c r="P6" i="6"/>
  <c r="V41" i="6"/>
  <c r="V24" i="6" s="1"/>
  <c r="P5" i="6"/>
  <c r="V45" i="6" l="1"/>
  <c r="V28" i="6" s="1"/>
  <c r="Y40" i="6"/>
  <c r="Y23" i="6" s="1"/>
  <c r="I16" i="6" s="1"/>
</calcChain>
</file>

<file path=xl/sharedStrings.xml><?xml version="1.0" encoding="utf-8"?>
<sst xmlns="http://schemas.openxmlformats.org/spreadsheetml/2006/main" count="845" uniqueCount="81">
  <si>
    <t xml:space="preserve"> </t>
    <phoneticPr fontId="2" type="noConversion"/>
  </si>
  <si>
    <t>Taak</t>
  </si>
  <si>
    <t>STLI=L/STRWL</t>
  </si>
  <si>
    <t>CLI</t>
  </si>
  <si>
    <t>FIRWL begin</t>
  </si>
  <si>
    <t>FIRWL einde</t>
  </si>
  <si>
    <t>STRWL begin</t>
  </si>
  <si>
    <t>STRWL einde</t>
  </si>
  <si>
    <t>Laagste FIRWL</t>
  </si>
  <si>
    <t>Laagste STRWL</t>
  </si>
  <si>
    <t>FILI=L/FIRWL</t>
  </si>
  <si>
    <t>Coupling Table</t>
  </si>
  <si>
    <t>Good</t>
  </si>
  <si>
    <t>Fair</t>
  </si>
  <si>
    <t>Poor</t>
  </si>
  <si>
    <t>V&gt;=75 cm</t>
  </si>
  <si>
    <t xml:space="preserve">  V&lt;75 cm</t>
  </si>
  <si>
    <t>Frequency Table</t>
  </si>
  <si>
    <t>V&lt;750mm</t>
  </si>
  <si>
    <t>V&gt;=750mm</t>
  </si>
  <si>
    <t>Continuous Duration (Up to)</t>
  </si>
  <si>
    <t>RWL begin    kg</t>
  </si>
  <si>
    <t>RWL    end      kg</t>
  </si>
  <si>
    <t>Lift index  begin</t>
  </si>
  <si>
    <t>Lift  index  end</t>
  </si>
  <si>
    <t>F cumul end</t>
  </si>
  <si>
    <t>laagste F cumul</t>
  </si>
  <si>
    <t>DM</t>
  </si>
  <si>
    <t>RM  start</t>
  </si>
  <si>
    <t>RM   end</t>
  </si>
  <si>
    <t>FM   start</t>
  </si>
  <si>
    <t>FM    end</t>
  </si>
  <si>
    <t>F cumul (-1)</t>
  </si>
  <si>
    <t>CM  start</t>
  </si>
  <si>
    <t>CM   end</t>
  </si>
  <si>
    <t>1/FM - 1/FM(-1)</t>
  </si>
  <si>
    <t>HM   start</t>
  </si>
  <si>
    <t>HM     end</t>
  </si>
  <si>
    <t>VM    start</t>
  </si>
  <si>
    <t>VM     end</t>
  </si>
  <si>
    <t>F cumul start</t>
  </si>
  <si>
    <t>STLI+∆LI</t>
  </si>
  <si>
    <t xml:space="preserve"> </t>
    <phoneticPr fontId="2" type="noConversion"/>
  </si>
  <si>
    <t>SLI</t>
    <phoneticPr fontId="2" type="noConversion"/>
  </si>
  <si>
    <r>
      <t>H 
start</t>
    </r>
    <r>
      <rPr>
        <sz val="10"/>
        <color indexed="41"/>
        <rFont val="Arial"/>
      </rPr>
      <t xml:space="preserve"> </t>
    </r>
  </si>
  <si>
    <t>V
start</t>
  </si>
  <si>
    <t>V
end</t>
  </si>
  <si>
    <t>D</t>
  </si>
  <si>
    <t>A
start</t>
  </si>
  <si>
    <t>F
x/min</t>
  </si>
  <si>
    <t>F
cumul</t>
  </si>
  <si>
    <t>Du</t>
  </si>
  <si>
    <t>C</t>
  </si>
  <si>
    <t>NIOSH  COMPOSITE LIFT  INDEX</t>
  </si>
  <si>
    <t>fair</t>
  </si>
  <si>
    <t>poor</t>
  </si>
  <si>
    <t>www.ergonomiesite.be</t>
  </si>
  <si>
    <t xml:space="preserve"> 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</si>
  <si>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</si>
  <si>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</si>
  <si>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</si>
  <si>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</si>
  <si>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</si>
  <si>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</si>
  <si>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</si>
  <si>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</si>
  <si>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</si>
  <si>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</si>
  <si>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MAX</t>
  </si>
  <si>
    <t>EIND</t>
  </si>
  <si>
    <t>BEGIN</t>
  </si>
  <si>
    <t>Task</t>
  </si>
  <si>
    <t>H 
end</t>
  </si>
  <si>
    <t>A
end</t>
  </si>
  <si>
    <t xml:space="preserve">Max. weight    </t>
  </si>
  <si>
    <t>RWL</t>
  </si>
  <si>
    <t>good</t>
  </si>
  <si>
    <t>CUMUL</t>
  </si>
  <si>
    <t>EINDE</t>
  </si>
  <si>
    <t>FILI afr</t>
  </si>
  <si>
    <r>
      <rPr>
        <sz val="11"/>
        <color rgb="FFCCFFFF"/>
        <rFont val="Arial"/>
        <family val="2"/>
      </rPr>
      <t>Average</t>
    </r>
    <r>
      <rPr>
        <sz val="11"/>
        <color indexed="41"/>
        <rFont val="Arial"/>
        <family val="2"/>
      </rPr>
      <t xml:space="preserve">weight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</si>
</sst>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#&quot; mm&quot;"/>
    <numFmt numFmtId="166" formatCode="0&quot; hr&quot;"/>
  </numFmts>
  <fonts count="28" x14ac:knownFonts="1">
    <font>
      <sz val="10"/>
      <name val="Arial"/>
    </font>
    <font>
      <sz val="10"/>
      <name val="Arial"/>
    </font>
    <font>
      <sz val="8"/>
      <name val="Arial"/>
    </font>
    <font>
      <sz val="14"/>
      <name val="Arial"/>
    </font>
    <font>
      <sz val="14"/>
      <color indexed="41"/>
      <name val="Arial"/>
    </font>
    <font>
      <sz val="10"/>
      <color indexed="41"/>
      <name val="Arial"/>
    </font>
    <font>
      <sz val="14"/>
      <color indexed="23"/>
      <name val="Arial"/>
    </font>
    <font>
      <sz val="14"/>
      <color theme="2" tint="-9.9978637043366805E-2"/>
      <name val="Arial"/>
      <family val="2"/>
    </font>
    <font>
      <sz val="12"/>
      <color indexed="41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1"/>
      <color rgb="FFCCFFFF"/>
      <name val="Arial"/>
      <family val="2"/>
    </font>
    <font>
      <b/>
      <sz val="20"/>
      <color theme="7" tint="0.59999389629810485"/>
      <name val="Arial"/>
      <family val="2"/>
    </font>
    <font>
      <sz val="20"/>
      <color theme="7" tint="0.59999389629810485"/>
      <name val="Arial"/>
      <family val="2"/>
    </font>
    <font>
      <sz val="14"/>
      <color theme="0" tint="-4.9989318521683403E-2"/>
      <name val="Arial"/>
      <family val="2"/>
    </font>
    <font>
      <b/>
      <sz val="20"/>
      <color theme="0"/>
      <name val="Arial"/>
      <family val="2"/>
    </font>
    <font>
      <sz val="24"/>
      <name val="Arial"/>
      <family val="2"/>
    </font>
    <font>
      <b/>
      <sz val="22"/>
      <color theme="0"/>
      <name val="Arial"/>
      <family val="2"/>
    </font>
    <font>
      <sz val="20"/>
      <name val="Arial"/>
      <family val="2"/>
    </font>
    <font>
      <sz val="14"/>
      <color theme="4" tint="-0.499984740745262"/>
      <name val="Arial"/>
      <family val="2"/>
    </font>
    <font>
      <sz val="20"/>
      <color theme="4" tint="-0.499984740745262"/>
      <name val="Arial"/>
      <family val="2"/>
    </font>
    <font>
      <b/>
      <sz val="20"/>
      <color theme="4" tint="-0.499984740745262"/>
      <name val="Arial"/>
      <family val="2"/>
    </font>
    <font>
      <b/>
      <sz val="14"/>
      <color theme="4" tint="-0.499984740745262"/>
      <name val="Arial"/>
      <family val="2"/>
    </font>
    <font>
      <i/>
      <sz val="12"/>
      <color theme="4" tint="-0.499984740745262"/>
      <name val="Arial"/>
      <family val="2"/>
    </font>
    <font>
      <b/>
      <sz val="14"/>
      <color theme="4" tint="-0.499984740745262"/>
      <name val="Arial Narrow"/>
      <family val="2"/>
    </font>
    <font>
      <i/>
      <sz val="14"/>
      <color theme="4" tint="-0.499984740745262"/>
      <name val="Arial Narrow"/>
      <family val="2"/>
    </font>
    <font>
      <i/>
      <sz val="14"/>
      <color theme="4" tint="-0.499984740745262"/>
      <name val="Arial"/>
      <family val="2"/>
    </font>
    <font>
      <sz val="11"/>
      <color indexed="4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22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/>
    <xf numFmtId="0" fontId="3" fillId="4" borderId="0" xfId="0" applyFont="1" applyFill="1"/>
    <xf numFmtId="0" fontId="3" fillId="2" borderId="0" xfId="0" applyFont="1" applyFill="1"/>
    <xf numFmtId="0" fontId="3" fillId="0" borderId="0" xfId="0" applyFont="1"/>
    <xf numFmtId="0" fontId="7" fillId="3" borderId="1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8" fillId="2" borderId="0" xfId="0" applyFont="1" applyFill="1"/>
    <xf numFmtId="0" fontId="18" fillId="3" borderId="0" xfId="0" applyFont="1" applyFill="1"/>
    <xf numFmtId="0" fontId="13" fillId="3" borderId="0" xfId="0" applyFont="1" applyFill="1"/>
    <xf numFmtId="0" fontId="12" fillId="3" borderId="0" xfId="0" applyFont="1" applyFill="1"/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vertical="top" wrapText="1"/>
    </xf>
    <xf numFmtId="0" fontId="19" fillId="3" borderId="0" xfId="0" applyFont="1" applyFill="1"/>
    <xf numFmtId="2" fontId="19" fillId="3" borderId="0" xfId="0" applyNumberFormat="1" applyFont="1" applyFill="1"/>
    <xf numFmtId="0" fontId="19" fillId="4" borderId="0" xfId="0" applyFont="1" applyFill="1"/>
    <xf numFmtId="0" fontId="20" fillId="3" borderId="0" xfId="0" applyFont="1" applyFill="1"/>
    <xf numFmtId="0" fontId="20" fillId="3" borderId="0" xfId="0" applyFont="1" applyFill="1" applyAlignment="1">
      <alignment horizontal="center"/>
    </xf>
    <xf numFmtId="2" fontId="19" fillId="3" borderId="0" xfId="0" applyNumberFormat="1" applyFont="1" applyFill="1" applyAlignment="1">
      <alignment wrapText="1"/>
    </xf>
    <xf numFmtId="0" fontId="19" fillId="0" borderId="0" xfId="0" applyFont="1"/>
    <xf numFmtId="0" fontId="19" fillId="2" borderId="0" xfId="0" applyFont="1" applyFill="1"/>
    <xf numFmtId="2" fontId="14" fillId="5" borderId="9" xfId="0" applyNumberFormat="1" applyFont="1" applyFill="1" applyBorder="1" applyAlignment="1" applyProtection="1">
      <alignment horizontal="center"/>
      <protection locked="0"/>
    </xf>
    <xf numFmtId="2" fontId="7" fillId="3" borderId="8" xfId="0" applyNumberFormat="1" applyFont="1" applyFill="1" applyBorder="1" applyAlignment="1" applyProtection="1">
      <alignment horizontal="center"/>
      <protection locked="0"/>
    </xf>
    <xf numFmtId="0" fontId="19" fillId="3" borderId="0" xfId="0" applyFont="1" applyFill="1" applyAlignment="1" applyProtection="1">
      <alignment horizontal="center" vertical="top" wrapText="1"/>
      <protection locked="0"/>
    </xf>
    <xf numFmtId="0" fontId="19" fillId="3" borderId="0" xfId="0" applyFont="1" applyFill="1" applyAlignment="1" applyProtection="1">
      <alignment horizontal="center" wrapText="1"/>
      <protection locked="0"/>
    </xf>
    <xf numFmtId="2" fontId="21" fillId="3" borderId="0" xfId="0" applyNumberFormat="1" applyFont="1" applyFill="1" applyAlignment="1">
      <alignment horizontal="center" vertical="center"/>
    </xf>
    <xf numFmtId="2" fontId="19" fillId="3" borderId="0" xfId="0" applyNumberFormat="1" applyFont="1" applyFill="1" applyAlignment="1" applyProtection="1">
      <alignment horizontal="center"/>
      <protection locked="0"/>
    </xf>
    <xf numFmtId="0" fontId="19" fillId="3" borderId="0" xfId="0" applyFont="1" applyFill="1" applyAlignment="1">
      <alignment horizontal="center" vertical="center" wrapText="1"/>
    </xf>
    <xf numFmtId="2" fontId="19" fillId="3" borderId="0" xfId="0" applyNumberFormat="1" applyFont="1" applyFill="1" applyAlignment="1">
      <alignment horizontal="center" vertical="center" wrapText="1"/>
    </xf>
    <xf numFmtId="2" fontId="19" fillId="3" borderId="0" xfId="0" applyNumberFormat="1" applyFont="1" applyFill="1" applyAlignment="1">
      <alignment horizontal="center" vertical="center"/>
    </xf>
    <xf numFmtId="2" fontId="19" fillId="3" borderId="0" xfId="0" applyNumberFormat="1" applyFont="1" applyFill="1" applyAlignment="1">
      <alignment horizontal="center"/>
    </xf>
    <xf numFmtId="2" fontId="19" fillId="3" borderId="0" xfId="0" applyNumberFormat="1" applyFont="1" applyFill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center"/>
    </xf>
    <xf numFmtId="164" fontId="19" fillId="3" borderId="0" xfId="0" applyNumberFormat="1" applyFont="1" applyFill="1"/>
    <xf numFmtId="2" fontId="19" fillId="3" borderId="0" xfId="0" applyNumberFormat="1" applyFont="1" applyFill="1" applyAlignment="1">
      <alignment horizontal="center" vertical="top" wrapText="1"/>
    </xf>
    <xf numFmtId="0" fontId="24" fillId="3" borderId="0" xfId="0" applyFont="1" applyFill="1" applyAlignment="1">
      <alignment horizontal="center" wrapText="1"/>
    </xf>
    <xf numFmtId="165" fontId="25" fillId="3" borderId="0" xfId="2" applyFont="1" applyFill="1" applyBorder="1" applyAlignment="1" applyProtection="1">
      <alignment horizontal="center" wrapText="1"/>
    </xf>
    <xf numFmtId="166" fontId="25" fillId="3" borderId="0" xfId="0" applyNumberFormat="1" applyFont="1" applyFill="1" applyAlignment="1">
      <alignment wrapText="1"/>
    </xf>
    <xf numFmtId="0" fontId="26" fillId="3" borderId="0" xfId="0" applyFont="1" applyFill="1" applyAlignment="1">
      <alignment wrapText="1"/>
    </xf>
    <xf numFmtId="0" fontId="19" fillId="3" borderId="0" xfId="0" applyFont="1" applyFill="1" applyAlignment="1">
      <alignment horizontal="right"/>
    </xf>
    <xf numFmtId="166" fontId="19" fillId="3" borderId="0" xfId="1" applyFont="1" applyFill="1" applyBorder="1" applyAlignment="1" applyProtection="1"/>
    <xf numFmtId="0" fontId="4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2" fontId="7" fillId="3" borderId="0" xfId="0" applyNumberFormat="1" applyFont="1" applyFill="1" applyAlignment="1">
      <alignment horizontal="center"/>
    </xf>
    <xf numFmtId="2" fontId="6" fillId="3" borderId="0" xfId="0" applyNumberFormat="1" applyFont="1" applyFill="1"/>
    <xf numFmtId="0" fontId="16" fillId="3" borderId="0" xfId="0" applyFont="1" applyFill="1"/>
    <xf numFmtId="0" fontId="7" fillId="3" borderId="3" xfId="0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 vertical="top" wrapText="1"/>
    </xf>
    <xf numFmtId="2" fontId="15" fillId="3" borderId="0" xfId="0" applyNumberFormat="1" applyFont="1" applyFill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wrapText="1"/>
    </xf>
    <xf numFmtId="2" fontId="10" fillId="3" borderId="0" xfId="0" applyNumberFormat="1" applyFont="1" applyFill="1" applyAlignment="1">
      <alignment horizontal="center"/>
    </xf>
    <xf numFmtId="2" fontId="10" fillId="3" borderId="0" xfId="0" applyNumberFormat="1" applyFont="1" applyFill="1"/>
    <xf numFmtId="0" fontId="10" fillId="2" borderId="0" xfId="0" applyFont="1" applyFill="1"/>
    <xf numFmtId="0" fontId="4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2" fontId="17" fillId="3" borderId="7" xfId="0" applyNumberFormat="1" applyFont="1" applyFill="1" applyBorder="1" applyAlignment="1">
      <alignment horizontal="center" vertical="center"/>
    </xf>
    <xf numFmtId="2" fontId="17" fillId="3" borderId="10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horizontal="center" vertical="center"/>
    </xf>
    <xf numFmtId="2" fontId="17" fillId="3" borderId="5" xfId="0" applyNumberFormat="1" applyFont="1" applyFill="1" applyBorder="1" applyAlignment="1">
      <alignment horizontal="center" vertical="center"/>
    </xf>
    <xf numFmtId="2" fontId="17" fillId="3" borderId="4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/>
    </xf>
    <xf numFmtId="0" fontId="14" fillId="3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27" fillId="3" borderId="1" xfId="0" applyFont="1" applyFill="1" applyBorder="1" applyAlignment="1">
      <alignment horizontal="center" wrapText="1"/>
    </xf>
  </cellXfs>
  <cellStyles count="3">
    <cellStyle name="Hours" xfId="1" xr:uid="{00000000-0005-0000-0000-000000000000}"/>
    <cellStyle name="Millimeters" xfId="2" xr:uid="{00000000-0005-0000-0000-000001000000}"/>
    <cellStyle name="Standaard" xfId="0" builtinId="0"/>
  </cellStyles>
  <dxfs count="6">
    <dxf>
      <font>
        <color rgb="FF92D050"/>
      </font>
    </dxf>
    <dxf>
      <font>
        <color theme="7"/>
      </font>
    </dxf>
    <dxf>
      <font>
        <color rgb="FFFF0000"/>
      </font>
    </dxf>
    <dxf>
      <font>
        <color rgb="FFFF0000"/>
      </font>
    </dxf>
    <dxf>
      <font>
        <color rgb="FF92D050"/>
      </font>
    </dxf>
    <dxf>
      <font>
        <color theme="7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325755</xdr:colOff>
      <xdr:row>22</xdr:row>
      <xdr:rowOff>17767</xdr:rowOff>
    </xdr:from>
    <xdr:to>
      <xdr:col>16</xdr:col>
      <xdr:colOff>521594</xdr:colOff>
      <xdr:row>39</xdr:row>
      <xdr:rowOff>51349</xdr:rowOff>
    </xdr:to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1339E41A-007F-4972-B39A-E28A8BABC1E9}"/>
            </a:ext>
          </a:extLst>
        </xdr:cNvPr>
        <xdr:cNvSpPr txBox="1"/>
      </xdr:nvSpPr>
      <xdr:spPr>
        <a:xfrm>
          <a:off x="487680" y="6313792"/>
          <a:ext cx="8758814" cy="5319957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nl-BE" sz="20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Step 1: Fill in the white cells</a:t>
          </a:r>
        </a:p>
        <a:p>
          <a:pPr algn="l" rtl="0">
            <a:defRPr sz="1000"/>
          </a:pPr>
          <a:endParaRPr lang="nl-BE" sz="2000" b="0" i="0" u="none" strike="noStrike" baseline="0">
            <a:solidFill>
              <a:schemeClr val="tx2">
                <a:lumMod val="20000"/>
                <a:lumOff val="80000"/>
              </a:schemeClr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H: horizontal distance of the hands to the midpoint between the ankles (max 63 cm)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V: vertical distance of the hands above the floor (min 25 cm)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D: vertical travel distance is calculated automatically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A: angle of asymmetry from the object to the mid-sagittal plane (max 135°)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F: frequency or average number of lifting over a 15min period (max 15x/min)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D: duration specified by working or recovery time: "1" (&lt;1h), "2" (1-2h),  "8" (2-8h)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C: coupling between hand and object: "good", "fair", "poor"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Average weight: average weight in kg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Max. gewicht: maximum weight in kg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RWL: recommended weight limit for the single task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SLI: single task lift index</a:t>
          </a:r>
        </a:p>
        <a:p>
          <a:pPr algn="l" rtl="0">
            <a:defRPr sz="1000"/>
          </a:pPr>
          <a:endParaRPr lang="nl-BE" sz="2000" b="0" i="0" u="none" strike="noStrike" baseline="0">
            <a:solidFill>
              <a:schemeClr val="tx2">
                <a:lumMod val="20000"/>
                <a:lumOff val="80000"/>
              </a:schemeClr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20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Step 2: Sort on SLI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Select table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Start -&gt; sort and filter-&gt; advanced sorting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Sort on "SLI" -&gt; descending</a:t>
          </a:r>
        </a:p>
        <a:p>
          <a:pPr algn="l" rtl="0">
            <a:defRPr sz="1000"/>
          </a:pPr>
          <a:endParaRPr lang="nl-BE" sz="2000" b="0" i="0" u="none" strike="noStrike" baseline="0">
            <a:solidFill>
              <a:schemeClr val="tx2">
                <a:lumMod val="20000"/>
                <a:lumOff val="80000"/>
              </a:schemeClr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20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Stap 3: Read CLI</a:t>
          </a:r>
        </a:p>
        <a:p>
          <a:pPr algn="l" rtl="0">
            <a:defRPr sz="1000"/>
          </a:pPr>
          <a:r>
            <a:rPr lang="nl-BE" sz="1600" b="0" i="0" u="none" strike="noStrike" baseline="0">
              <a:solidFill>
                <a:schemeClr val="tx2">
                  <a:lumMod val="20000"/>
                  <a:lumOff val="80000"/>
                </a:schemeClr>
              </a:solidFill>
              <a:latin typeface="Arial"/>
              <a:cs typeface="Arial"/>
            </a:rPr>
            <a:t>When the composite lift index is greater than 1, there is an increased risk for most workers</a:t>
          </a:r>
        </a:p>
        <a:p>
          <a:pPr algn="l" rtl="0">
            <a:defRPr sz="1000"/>
          </a:pPr>
          <a:endParaRPr lang="nl-BE" sz="2000" b="0" i="0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400" b="0" i="0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400" b="0" i="0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400" b="0" i="0" u="none" strike="noStrike" baseline="0">
            <a:solidFill>
              <a:srgbClr val="969696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nl-BE" sz="1400" b="0" i="0" u="none" strike="noStrike" baseline="0">
            <a:solidFill>
              <a:srgbClr val="969696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nl-BE" sz="1400" b="0" i="0" u="none" strike="noStrike" baseline="0">
            <a:solidFill>
              <a:srgbClr val="CCFFCC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nl-BE" sz="2000" b="0" i="0" u="none" strike="noStrike" baseline="0">
            <a:solidFill>
              <a:srgbClr val="969696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nl-BE" sz="2000" b="0" i="0" u="none" strike="noStrike" baseline="0">
            <a:solidFill>
              <a:srgbClr val="969696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nl-BE" sz="2000" b="0" i="0" u="none" strike="noStrike" baseline="0">
            <a:solidFill>
              <a:srgbClr val="969696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nl-BE" sz="2000" b="0" i="0" u="none" strike="noStrike" baseline="0">
            <a:solidFill>
              <a:srgbClr val="969696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nl-BE" sz="2000" b="0" i="0" u="none" strike="noStrike" baseline="0">
            <a:solidFill>
              <a:srgbClr val="969696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Q994"/>
  <sheetViews>
    <sheetView tabSelected="1" zoomScale="110" zoomScaleNormal="110" zoomScaleSheetLayoutView="100" zoomScalePageLayoutView="80" workbookViewId="0">
      <selection activeCell="C5" sqref="C5"/>
    </sheetView>
  </sheetViews>
  <sheetFormatPr defaultColWidth="8.88671875" defaultRowHeight="17.399999999999999" x14ac:dyDescent="0.3"/>
  <cols>
    <col min="1" max="1" width="2.33203125" style="4" customWidth="1"/>
    <col min="2" max="13" width="8.33203125" style="4" customWidth="1"/>
    <col min="14" max="14" width="9.44140625" style="4" customWidth="1"/>
    <col min="15" max="15" width="8.33203125" style="4" customWidth="1"/>
    <col min="16" max="16" width="8.21875" style="13" customWidth="1"/>
    <col min="17" max="17" width="8.33203125" style="4" customWidth="1"/>
    <col min="18" max="18" width="7.77734375" style="28" customWidth="1"/>
    <col min="19" max="19" width="8.21875" style="21" customWidth="1"/>
    <col min="20" max="20" width="9.77734375" style="21" customWidth="1"/>
    <col min="21" max="21" width="9.44140625" style="21" customWidth="1"/>
    <col min="22" max="22" width="12" style="21" customWidth="1"/>
    <col min="23" max="28" width="12.5546875" style="21" customWidth="1"/>
    <col min="29" max="29" width="12.88671875" style="21" customWidth="1"/>
    <col min="30" max="30" width="12.5546875" style="21" customWidth="1"/>
    <col min="31" max="40" width="9.44140625" style="21" customWidth="1"/>
    <col min="41" max="251" width="8.88671875" style="21"/>
    <col min="252" max="16384" width="8.88671875" style="4"/>
  </cols>
  <sheetData>
    <row r="1" spans="1:25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0"/>
      <c r="Q1" s="2"/>
      <c r="R1" s="21"/>
    </row>
    <row r="2" spans="1:251" s="14" customFormat="1" ht="24.6" x14ac:dyDescent="0.4">
      <c r="A2" s="15"/>
      <c r="B2" s="15" t="s">
        <v>42</v>
      </c>
      <c r="C2" s="15"/>
      <c r="D2" s="15"/>
      <c r="E2" s="16"/>
      <c r="F2" s="15"/>
      <c r="G2" s="17" t="s">
        <v>53</v>
      </c>
      <c r="H2" s="16"/>
      <c r="I2" s="16"/>
      <c r="J2" s="16"/>
      <c r="K2" s="16"/>
      <c r="L2" s="16"/>
      <c r="M2" s="16"/>
      <c r="N2" s="15"/>
      <c r="O2" s="15"/>
      <c r="P2" s="18"/>
      <c r="Q2" s="15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</row>
    <row r="3" spans="1:25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"/>
      <c r="Q3" s="2"/>
      <c r="R3" s="21"/>
    </row>
    <row r="4" spans="1:251" ht="30.9" customHeight="1" x14ac:dyDescent="0.3">
      <c r="A4" s="2"/>
      <c r="B4" s="69" t="s">
        <v>71</v>
      </c>
      <c r="C4" s="70" t="s">
        <v>44</v>
      </c>
      <c r="D4" s="70" t="s">
        <v>72</v>
      </c>
      <c r="E4" s="70" t="s">
        <v>45</v>
      </c>
      <c r="F4" s="70" t="s">
        <v>46</v>
      </c>
      <c r="G4" s="70" t="s">
        <v>47</v>
      </c>
      <c r="H4" s="70" t="s">
        <v>48</v>
      </c>
      <c r="I4" s="70" t="s">
        <v>73</v>
      </c>
      <c r="J4" s="70" t="s">
        <v>49</v>
      </c>
      <c r="K4" s="70" t="s">
        <v>50</v>
      </c>
      <c r="L4" s="70" t="s">
        <v>51</v>
      </c>
      <c r="M4" s="70" t="s">
        <v>52</v>
      </c>
      <c r="N4" s="85" t="s">
        <v>80</v>
      </c>
      <c r="O4" s="71" t="s">
        <v>74</v>
      </c>
      <c r="P4" s="72" t="s">
        <v>43</v>
      </c>
      <c r="Q4" s="73" t="s">
        <v>75</v>
      </c>
      <c r="R4" s="21"/>
      <c r="U4" s="35" t="s">
        <v>23</v>
      </c>
      <c r="V4" s="35" t="s">
        <v>24</v>
      </c>
      <c r="W4" s="36" t="s">
        <v>4</v>
      </c>
      <c r="X4" s="36" t="s">
        <v>5</v>
      </c>
      <c r="Y4" s="36" t="s">
        <v>6</v>
      </c>
      <c r="Z4" s="36" t="s">
        <v>7</v>
      </c>
      <c r="AA4" s="36" t="s">
        <v>8</v>
      </c>
      <c r="AB4" s="36" t="s">
        <v>9</v>
      </c>
      <c r="AC4" s="36" t="s">
        <v>10</v>
      </c>
      <c r="AD4" s="36" t="s">
        <v>2</v>
      </c>
      <c r="AE4" s="21" t="s">
        <v>79</v>
      </c>
    </row>
    <row r="5" spans="1:251" ht="23.1" customHeight="1" x14ac:dyDescent="0.3">
      <c r="A5" s="2"/>
      <c r="B5" s="9">
        <v>1</v>
      </c>
      <c r="C5" s="1">
        <v>0</v>
      </c>
      <c r="D5" s="1">
        <v>0</v>
      </c>
      <c r="E5" s="1">
        <v>0</v>
      </c>
      <c r="F5" s="1">
        <v>0</v>
      </c>
      <c r="G5" s="6">
        <f>IF(ABS(E5-F5)&lt;25,25,ABS(E5-F5))</f>
        <v>25</v>
      </c>
      <c r="H5" s="1">
        <v>0</v>
      </c>
      <c r="I5" s="1">
        <v>0</v>
      </c>
      <c r="J5" s="1">
        <v>0</v>
      </c>
      <c r="K5" s="7">
        <f>IF(J5=0,0,SUM($J$5:J5))</f>
        <v>0</v>
      </c>
      <c r="L5" s="1">
        <v>0</v>
      </c>
      <c r="M5" s="8" t="s">
        <v>76</v>
      </c>
      <c r="N5" s="1">
        <v>0</v>
      </c>
      <c r="O5" s="1">
        <v>0</v>
      </c>
      <c r="P5" s="29">
        <f>AD5</f>
        <v>0</v>
      </c>
      <c r="Q5" s="30">
        <f>IF(T41&lt;=U41,T41, U41)</f>
        <v>0</v>
      </c>
      <c r="R5" s="21"/>
      <c r="S5" s="21">
        <v>0</v>
      </c>
      <c r="T5" s="21" t="s">
        <v>76</v>
      </c>
      <c r="U5" s="37">
        <f t="shared" ref="U5:U14" si="0">IF(T24=0,0,(N5/T24))</f>
        <v>0</v>
      </c>
      <c r="V5" s="37">
        <f t="shared" ref="V5:V14" si="1">IF(U24=0,0,(N5/U24))</f>
        <v>0</v>
      </c>
      <c r="W5" s="37">
        <f>23*C24*E24*G24*H24*R24</f>
        <v>17.940000000000001</v>
      </c>
      <c r="X5" s="37">
        <f>23*D24*F24*G24*I24*S24</f>
        <v>17.940000000000001</v>
      </c>
      <c r="Y5" s="37">
        <f t="shared" ref="Y5:Y14" si="2">W5*J24</f>
        <v>0</v>
      </c>
      <c r="Z5" s="37">
        <f t="shared" ref="Z5:Z14" si="3">X5*K24</f>
        <v>0</v>
      </c>
      <c r="AA5" s="37">
        <f t="shared" ref="AA5:AA14" si="4">IF(X5&lt;W5,X5,W5)</f>
        <v>17.940000000000001</v>
      </c>
      <c r="AB5" s="37">
        <f t="shared" ref="AB5:AB14" si="5">IF(Z5&lt;Y5,Z5,Y5)</f>
        <v>0</v>
      </c>
      <c r="AC5" s="37">
        <f t="shared" ref="AC5:AC14" si="6">IF(O5=0,0,O5/AA5)</f>
        <v>0</v>
      </c>
      <c r="AD5" s="37">
        <f t="shared" ref="AD5:AD14" si="7">IF(AB5=0,0,(N5/AB5))</f>
        <v>0</v>
      </c>
      <c r="AE5" s="22">
        <f>ROUND(AC5, 2)</f>
        <v>0</v>
      </c>
    </row>
    <row r="6" spans="1:251" ht="23.1" customHeight="1" x14ac:dyDescent="0.3">
      <c r="A6" s="2"/>
      <c r="B6" s="9">
        <v>2</v>
      </c>
      <c r="C6" s="1">
        <v>0</v>
      </c>
      <c r="D6" s="1">
        <v>0</v>
      </c>
      <c r="E6" s="1">
        <v>0</v>
      </c>
      <c r="F6" s="1">
        <v>0</v>
      </c>
      <c r="G6" s="6">
        <f>IF(ABS(E6-F6)&lt;25,25,ABS(E6-F6))</f>
        <v>25</v>
      </c>
      <c r="H6" s="1">
        <v>0</v>
      </c>
      <c r="I6" s="1">
        <v>0</v>
      </c>
      <c r="J6" s="1">
        <v>0</v>
      </c>
      <c r="K6" s="7">
        <f>IF(J6=0,0,SUM($J$5:J6))</f>
        <v>0</v>
      </c>
      <c r="L6" s="1">
        <v>0</v>
      </c>
      <c r="M6" s="8" t="s">
        <v>76</v>
      </c>
      <c r="N6" s="1">
        <v>0</v>
      </c>
      <c r="O6" s="1">
        <v>0</v>
      </c>
      <c r="P6" s="29">
        <f>AD6</f>
        <v>0</v>
      </c>
      <c r="Q6" s="30">
        <f>IF(T42&lt;=U42,T42, U42)</f>
        <v>0</v>
      </c>
      <c r="R6" s="21"/>
      <c r="S6" s="21">
        <v>1</v>
      </c>
      <c r="T6" s="21" t="s">
        <v>54</v>
      </c>
      <c r="U6" s="37">
        <f t="shared" si="0"/>
        <v>0</v>
      </c>
      <c r="V6" s="37">
        <f t="shared" si="1"/>
        <v>0</v>
      </c>
      <c r="W6" s="37">
        <f t="shared" ref="W6:W14" si="8">23*C25*E25*G25*H25*R25</f>
        <v>17.940000000000001</v>
      </c>
      <c r="X6" s="37">
        <f t="shared" ref="X6:X14" si="9">23*D25*F25*G25*I25*S25</f>
        <v>17.940000000000001</v>
      </c>
      <c r="Y6" s="37">
        <f t="shared" si="2"/>
        <v>0</v>
      </c>
      <c r="Z6" s="37">
        <f t="shared" si="3"/>
        <v>0</v>
      </c>
      <c r="AA6" s="37">
        <f t="shared" si="4"/>
        <v>17.940000000000001</v>
      </c>
      <c r="AB6" s="37">
        <f t="shared" si="5"/>
        <v>0</v>
      </c>
      <c r="AC6" s="37">
        <f t="shared" si="6"/>
        <v>0</v>
      </c>
      <c r="AD6" s="37">
        <f t="shared" si="7"/>
        <v>0</v>
      </c>
      <c r="AE6" s="22">
        <f t="shared" ref="AE6:AE14" si="10">ROUND(AC6, 2)</f>
        <v>0</v>
      </c>
    </row>
    <row r="7" spans="1:251" ht="23.1" customHeight="1" x14ac:dyDescent="0.3">
      <c r="A7" s="2"/>
      <c r="B7" s="9">
        <v>3</v>
      </c>
      <c r="C7" s="1">
        <v>0</v>
      </c>
      <c r="D7" s="1">
        <v>0</v>
      </c>
      <c r="E7" s="1">
        <v>0</v>
      </c>
      <c r="F7" s="1">
        <v>0</v>
      </c>
      <c r="G7" s="6">
        <f>IF(ABS(E7-F7)&lt;25,25,ABS(E7-F7))</f>
        <v>25</v>
      </c>
      <c r="H7" s="1">
        <v>0</v>
      </c>
      <c r="I7" s="1">
        <v>0</v>
      </c>
      <c r="J7" s="1">
        <v>0</v>
      </c>
      <c r="K7" s="7">
        <f>IF(J7=0,0,SUM($J$5:J7))</f>
        <v>0</v>
      </c>
      <c r="L7" s="1">
        <v>0</v>
      </c>
      <c r="M7" s="8" t="s">
        <v>76</v>
      </c>
      <c r="N7" s="1">
        <v>0</v>
      </c>
      <c r="O7" s="1">
        <v>0</v>
      </c>
      <c r="P7" s="29">
        <f>AD7</f>
        <v>0</v>
      </c>
      <c r="Q7" s="30">
        <f>IF(T43&lt;=U43,T43, U43)</f>
        <v>0</v>
      </c>
      <c r="R7" s="21"/>
      <c r="S7" s="21">
        <v>2</v>
      </c>
      <c r="T7" s="21" t="s">
        <v>55</v>
      </c>
      <c r="U7" s="37">
        <f t="shared" si="0"/>
        <v>0</v>
      </c>
      <c r="V7" s="37">
        <f t="shared" si="1"/>
        <v>0</v>
      </c>
      <c r="W7" s="37">
        <f t="shared" si="8"/>
        <v>17.940000000000001</v>
      </c>
      <c r="X7" s="37">
        <f t="shared" si="9"/>
        <v>17.940000000000001</v>
      </c>
      <c r="Y7" s="37">
        <f t="shared" si="2"/>
        <v>0</v>
      </c>
      <c r="Z7" s="37">
        <f t="shared" si="3"/>
        <v>0</v>
      </c>
      <c r="AA7" s="37">
        <f t="shared" si="4"/>
        <v>17.940000000000001</v>
      </c>
      <c r="AB7" s="37">
        <f t="shared" si="5"/>
        <v>0</v>
      </c>
      <c r="AC7" s="37">
        <f>IF(O7=0,0,O7/AA7)</f>
        <v>0</v>
      </c>
      <c r="AD7" s="37">
        <f t="shared" si="7"/>
        <v>0</v>
      </c>
      <c r="AE7" s="22">
        <f t="shared" si="10"/>
        <v>0</v>
      </c>
    </row>
    <row r="8" spans="1:251" ht="23.1" customHeight="1" x14ac:dyDescent="0.3">
      <c r="A8" s="2"/>
      <c r="B8" s="9">
        <v>4</v>
      </c>
      <c r="C8" s="1">
        <v>0</v>
      </c>
      <c r="D8" s="1">
        <v>0</v>
      </c>
      <c r="E8" s="1">
        <v>0</v>
      </c>
      <c r="F8" s="1">
        <v>0</v>
      </c>
      <c r="G8" s="6">
        <f>IF(ABS(E8-F8)&lt;25,25,ABS(E8-F8))</f>
        <v>25</v>
      </c>
      <c r="H8" s="1">
        <v>0</v>
      </c>
      <c r="I8" s="1">
        <v>0</v>
      </c>
      <c r="J8" s="1">
        <v>0</v>
      </c>
      <c r="K8" s="7">
        <f>IF(J8=0,0,SUM($J$5:J8))</f>
        <v>0</v>
      </c>
      <c r="L8" s="1">
        <v>0</v>
      </c>
      <c r="M8" s="8" t="s">
        <v>76</v>
      </c>
      <c r="N8" s="1">
        <v>0</v>
      </c>
      <c r="O8" s="1">
        <v>0</v>
      </c>
      <c r="P8" s="29">
        <f>AD8</f>
        <v>0</v>
      </c>
      <c r="Q8" s="30">
        <f>IF(T44&lt;=U44,T44, U44)</f>
        <v>0</v>
      </c>
      <c r="R8" s="21"/>
      <c r="S8" s="21">
        <v>8</v>
      </c>
      <c r="U8" s="37">
        <f t="shared" si="0"/>
        <v>0</v>
      </c>
      <c r="V8" s="37">
        <f t="shared" si="1"/>
        <v>0</v>
      </c>
      <c r="W8" s="37">
        <f t="shared" si="8"/>
        <v>17.940000000000001</v>
      </c>
      <c r="X8" s="37">
        <f t="shared" si="9"/>
        <v>17.940000000000001</v>
      </c>
      <c r="Y8" s="37">
        <f t="shared" si="2"/>
        <v>0</v>
      </c>
      <c r="Z8" s="37">
        <f t="shared" si="3"/>
        <v>0</v>
      </c>
      <c r="AA8" s="37">
        <f t="shared" si="4"/>
        <v>17.940000000000001</v>
      </c>
      <c r="AB8" s="37">
        <f t="shared" si="5"/>
        <v>0</v>
      </c>
      <c r="AC8" s="37">
        <f t="shared" si="6"/>
        <v>0</v>
      </c>
      <c r="AD8" s="37">
        <f t="shared" si="7"/>
        <v>0</v>
      </c>
      <c r="AE8" s="22">
        <f t="shared" si="10"/>
        <v>0</v>
      </c>
    </row>
    <row r="9" spans="1:251" ht="23.1" customHeight="1" x14ac:dyDescent="0.3">
      <c r="A9" s="2"/>
      <c r="B9" s="9">
        <v>5</v>
      </c>
      <c r="C9" s="1">
        <v>0</v>
      </c>
      <c r="D9" s="1">
        <v>0</v>
      </c>
      <c r="E9" s="1">
        <v>0</v>
      </c>
      <c r="F9" s="1">
        <v>0</v>
      </c>
      <c r="G9" s="6">
        <f>IF(ABS(E9-F9)&lt;25,25,ABS(E9-F9))</f>
        <v>25</v>
      </c>
      <c r="H9" s="1">
        <v>0</v>
      </c>
      <c r="I9" s="1">
        <v>0</v>
      </c>
      <c r="J9" s="1">
        <v>0</v>
      </c>
      <c r="K9" s="7">
        <f>IF(J9=0,0,SUM($J$5:J9))</f>
        <v>0</v>
      </c>
      <c r="L9" s="1">
        <v>0</v>
      </c>
      <c r="M9" s="8" t="s">
        <v>76</v>
      </c>
      <c r="N9" s="1">
        <v>0</v>
      </c>
      <c r="O9" s="1">
        <v>0</v>
      </c>
      <c r="P9" s="29">
        <f>AD9</f>
        <v>0</v>
      </c>
      <c r="Q9" s="30">
        <f>IF(T45&lt;=U45,T45, U45)</f>
        <v>0</v>
      </c>
      <c r="R9" s="21"/>
      <c r="S9" s="22"/>
      <c r="U9" s="37">
        <f t="shared" si="0"/>
        <v>0</v>
      </c>
      <c r="V9" s="37">
        <f t="shared" si="1"/>
        <v>0</v>
      </c>
      <c r="W9" s="37">
        <f t="shared" si="8"/>
        <v>17.940000000000001</v>
      </c>
      <c r="X9" s="37">
        <f t="shared" si="9"/>
        <v>17.940000000000001</v>
      </c>
      <c r="Y9" s="37">
        <f t="shared" si="2"/>
        <v>0</v>
      </c>
      <c r="Z9" s="37">
        <f t="shared" si="3"/>
        <v>0</v>
      </c>
      <c r="AA9" s="37">
        <f t="shared" si="4"/>
        <v>17.940000000000001</v>
      </c>
      <c r="AB9" s="37">
        <f t="shared" si="5"/>
        <v>0</v>
      </c>
      <c r="AC9" s="37">
        <f t="shared" si="6"/>
        <v>0</v>
      </c>
      <c r="AD9" s="37">
        <f t="shared" si="7"/>
        <v>0</v>
      </c>
      <c r="AE9" s="22">
        <f t="shared" si="10"/>
        <v>0</v>
      </c>
    </row>
    <row r="10" spans="1:251" ht="23.1" customHeight="1" x14ac:dyDescent="0.3">
      <c r="A10" s="2"/>
      <c r="B10" s="9">
        <v>6</v>
      </c>
      <c r="C10" s="1">
        <v>0</v>
      </c>
      <c r="D10" s="1">
        <v>0</v>
      </c>
      <c r="E10" s="1">
        <v>0</v>
      </c>
      <c r="F10" s="1">
        <v>0</v>
      </c>
      <c r="G10" s="6">
        <f>IF(ABS(E10-F10)&lt;25,25,ABS(E10-F10))</f>
        <v>25</v>
      </c>
      <c r="H10" s="1">
        <v>0</v>
      </c>
      <c r="I10" s="1">
        <v>0</v>
      </c>
      <c r="J10" s="1">
        <v>0</v>
      </c>
      <c r="K10" s="7">
        <f>IF(J10=0,0,SUM($J$5:J10))</f>
        <v>0</v>
      </c>
      <c r="L10" s="1">
        <v>0</v>
      </c>
      <c r="M10" s="8" t="s">
        <v>76</v>
      </c>
      <c r="N10" s="1">
        <v>0</v>
      </c>
      <c r="O10" s="1">
        <v>0</v>
      </c>
      <c r="P10" s="29">
        <f>AD10</f>
        <v>0</v>
      </c>
      <c r="Q10" s="30">
        <f>IF(T46&lt;=U46,T46, U46)</f>
        <v>0</v>
      </c>
      <c r="R10" s="21"/>
      <c r="U10" s="37">
        <f t="shared" si="0"/>
        <v>0</v>
      </c>
      <c r="V10" s="37">
        <f t="shared" si="1"/>
        <v>0</v>
      </c>
      <c r="W10" s="37">
        <f t="shared" si="8"/>
        <v>17.940000000000001</v>
      </c>
      <c r="X10" s="37">
        <f t="shared" si="9"/>
        <v>17.940000000000001</v>
      </c>
      <c r="Y10" s="37">
        <f t="shared" si="2"/>
        <v>0</v>
      </c>
      <c r="Z10" s="37">
        <f t="shared" si="3"/>
        <v>0</v>
      </c>
      <c r="AA10" s="37">
        <f t="shared" si="4"/>
        <v>17.940000000000001</v>
      </c>
      <c r="AB10" s="37">
        <f t="shared" si="5"/>
        <v>0</v>
      </c>
      <c r="AC10" s="37">
        <f t="shared" si="6"/>
        <v>0</v>
      </c>
      <c r="AD10" s="37">
        <f t="shared" si="7"/>
        <v>0</v>
      </c>
      <c r="AE10" s="22">
        <f t="shared" si="10"/>
        <v>0</v>
      </c>
    </row>
    <row r="11" spans="1:251" ht="23.1" customHeight="1" x14ac:dyDescent="0.4">
      <c r="A11" s="2"/>
      <c r="B11" s="9">
        <v>7</v>
      </c>
      <c r="C11" s="1">
        <v>0</v>
      </c>
      <c r="D11" s="1">
        <v>0</v>
      </c>
      <c r="E11" s="1">
        <v>0</v>
      </c>
      <c r="F11" s="1">
        <v>0</v>
      </c>
      <c r="G11" s="6">
        <f>IF(ABS(E11-F11)&lt;25,25,ABS(E11-F11))</f>
        <v>25</v>
      </c>
      <c r="H11" s="1">
        <v>0</v>
      </c>
      <c r="I11" s="1">
        <v>0</v>
      </c>
      <c r="J11" s="1">
        <v>0</v>
      </c>
      <c r="K11" s="7">
        <f>IF(J11=0,0,SUM($J$5:J11))</f>
        <v>0</v>
      </c>
      <c r="L11" s="1">
        <v>0</v>
      </c>
      <c r="M11" s="8" t="s">
        <v>76</v>
      </c>
      <c r="N11" s="1">
        <v>0</v>
      </c>
      <c r="O11" s="1">
        <v>0</v>
      </c>
      <c r="P11" s="29">
        <f>AD11</f>
        <v>0</v>
      </c>
      <c r="Q11" s="30">
        <f>IF(T47&lt;=U47,T47, U47)</f>
        <v>0</v>
      </c>
      <c r="R11" s="21"/>
      <c r="S11" s="25"/>
      <c r="U11" s="37">
        <f t="shared" si="0"/>
        <v>0</v>
      </c>
      <c r="V11" s="37">
        <f t="shared" si="1"/>
        <v>0</v>
      </c>
      <c r="W11" s="37">
        <f t="shared" si="8"/>
        <v>17.940000000000001</v>
      </c>
      <c r="X11" s="37">
        <f t="shared" si="9"/>
        <v>17.940000000000001</v>
      </c>
      <c r="Y11" s="37">
        <f t="shared" si="2"/>
        <v>0</v>
      </c>
      <c r="Z11" s="37">
        <f t="shared" si="3"/>
        <v>0</v>
      </c>
      <c r="AA11" s="37">
        <f t="shared" si="4"/>
        <v>17.940000000000001</v>
      </c>
      <c r="AB11" s="37">
        <f t="shared" si="5"/>
        <v>0</v>
      </c>
      <c r="AC11" s="37">
        <f t="shared" si="6"/>
        <v>0</v>
      </c>
      <c r="AD11" s="37">
        <f t="shared" si="7"/>
        <v>0</v>
      </c>
      <c r="AE11" s="22">
        <f t="shared" si="10"/>
        <v>0</v>
      </c>
    </row>
    <row r="12" spans="1:251" ht="23.1" customHeight="1" x14ac:dyDescent="0.4">
      <c r="A12" s="2"/>
      <c r="B12" s="9">
        <v>8</v>
      </c>
      <c r="C12" s="1">
        <v>0</v>
      </c>
      <c r="D12" s="1">
        <v>0</v>
      </c>
      <c r="E12" s="1">
        <v>0</v>
      </c>
      <c r="F12" s="1">
        <v>0</v>
      </c>
      <c r="G12" s="6">
        <f>IF(ABS(E12-F12)&lt;25,25,ABS(E12-F12))</f>
        <v>25</v>
      </c>
      <c r="H12" s="1">
        <v>0</v>
      </c>
      <c r="I12" s="1">
        <v>0</v>
      </c>
      <c r="J12" s="1">
        <v>0</v>
      </c>
      <c r="K12" s="7">
        <f>IF(J12=0,0,SUM($J$5:J12))</f>
        <v>0</v>
      </c>
      <c r="L12" s="1">
        <v>0</v>
      </c>
      <c r="M12" s="8" t="s">
        <v>76</v>
      </c>
      <c r="N12" s="1">
        <v>0</v>
      </c>
      <c r="O12" s="1">
        <v>0</v>
      </c>
      <c r="P12" s="29">
        <f>AD12</f>
        <v>0</v>
      </c>
      <c r="Q12" s="30">
        <f>IF(T48&lt;=U48,T48, U48)</f>
        <v>0</v>
      </c>
      <c r="R12" s="25" t="s">
        <v>42</v>
      </c>
      <c r="U12" s="37">
        <f t="shared" si="0"/>
        <v>0</v>
      </c>
      <c r="V12" s="37">
        <f t="shared" si="1"/>
        <v>0</v>
      </c>
      <c r="W12" s="37">
        <f t="shared" si="8"/>
        <v>17.940000000000001</v>
      </c>
      <c r="X12" s="37">
        <f t="shared" si="9"/>
        <v>17.940000000000001</v>
      </c>
      <c r="Y12" s="37">
        <f t="shared" si="2"/>
        <v>0</v>
      </c>
      <c r="Z12" s="37">
        <f t="shared" si="3"/>
        <v>0</v>
      </c>
      <c r="AA12" s="37">
        <f t="shared" si="4"/>
        <v>17.940000000000001</v>
      </c>
      <c r="AB12" s="37">
        <f t="shared" si="5"/>
        <v>0</v>
      </c>
      <c r="AC12" s="37">
        <f t="shared" si="6"/>
        <v>0</v>
      </c>
      <c r="AD12" s="37">
        <f t="shared" si="7"/>
        <v>0</v>
      </c>
      <c r="AE12" s="22">
        <f t="shared" si="10"/>
        <v>0</v>
      </c>
      <c r="BA12" s="26"/>
      <c r="BB12" s="26"/>
    </row>
    <row r="13" spans="1:251" ht="23.1" customHeight="1" x14ac:dyDescent="0.3">
      <c r="A13" s="2"/>
      <c r="B13" s="9">
        <v>9</v>
      </c>
      <c r="C13" s="1">
        <v>0</v>
      </c>
      <c r="D13" s="1">
        <v>0</v>
      </c>
      <c r="E13" s="1">
        <v>0</v>
      </c>
      <c r="F13" s="1">
        <v>0</v>
      </c>
      <c r="G13" s="6">
        <f>IF(ABS(E13-F13)&lt;25,25,ABS(E13-F13))</f>
        <v>25</v>
      </c>
      <c r="H13" s="1">
        <v>0</v>
      </c>
      <c r="I13" s="1">
        <v>0</v>
      </c>
      <c r="J13" s="1">
        <v>0</v>
      </c>
      <c r="K13" s="7">
        <f>IF(J13=0,0,SUM($J$5:J13))</f>
        <v>0</v>
      </c>
      <c r="L13" s="1">
        <v>0</v>
      </c>
      <c r="M13" s="8" t="s">
        <v>76</v>
      </c>
      <c r="N13" s="1">
        <v>0</v>
      </c>
      <c r="O13" s="1">
        <v>0</v>
      </c>
      <c r="P13" s="29">
        <f>AD13</f>
        <v>0</v>
      </c>
      <c r="Q13" s="30">
        <f>IF(T49&lt;=U49,T49, U49)</f>
        <v>0</v>
      </c>
      <c r="R13" s="21"/>
      <c r="U13" s="37">
        <f t="shared" si="0"/>
        <v>0</v>
      </c>
      <c r="V13" s="37">
        <f t="shared" si="1"/>
        <v>0</v>
      </c>
      <c r="W13" s="37">
        <f t="shared" si="8"/>
        <v>17.940000000000001</v>
      </c>
      <c r="X13" s="37">
        <f t="shared" si="9"/>
        <v>17.940000000000001</v>
      </c>
      <c r="Y13" s="37">
        <f t="shared" si="2"/>
        <v>0</v>
      </c>
      <c r="Z13" s="37">
        <f t="shared" si="3"/>
        <v>0</v>
      </c>
      <c r="AA13" s="37">
        <f t="shared" si="4"/>
        <v>17.940000000000001</v>
      </c>
      <c r="AB13" s="37">
        <f t="shared" si="5"/>
        <v>0</v>
      </c>
      <c r="AC13" s="37">
        <f t="shared" si="6"/>
        <v>0</v>
      </c>
      <c r="AD13" s="37">
        <f t="shared" si="7"/>
        <v>0</v>
      </c>
      <c r="AE13" s="22">
        <f t="shared" si="10"/>
        <v>0</v>
      </c>
      <c r="BA13" s="22"/>
      <c r="BB13" s="20"/>
    </row>
    <row r="14" spans="1:251" ht="23.1" customHeight="1" x14ac:dyDescent="0.3">
      <c r="A14" s="2"/>
      <c r="B14" s="9">
        <v>10</v>
      </c>
      <c r="C14" s="1">
        <v>0</v>
      </c>
      <c r="D14" s="1">
        <v>0</v>
      </c>
      <c r="E14" s="1">
        <v>0</v>
      </c>
      <c r="F14" s="1">
        <v>0</v>
      </c>
      <c r="G14" s="6">
        <f>IF(ABS(E14-F14)&lt;25,25,ABS(E14-F14))</f>
        <v>25</v>
      </c>
      <c r="H14" s="1">
        <v>0</v>
      </c>
      <c r="I14" s="1">
        <v>0</v>
      </c>
      <c r="J14" s="1">
        <v>0</v>
      </c>
      <c r="K14" s="7">
        <f>IF(J14=0,0,SUM($J$5:J14))</f>
        <v>0</v>
      </c>
      <c r="L14" s="1">
        <v>0</v>
      </c>
      <c r="M14" s="8" t="s">
        <v>76</v>
      </c>
      <c r="N14" s="1">
        <v>0</v>
      </c>
      <c r="O14" s="1">
        <v>0</v>
      </c>
      <c r="P14" s="29">
        <f>AD14</f>
        <v>0</v>
      </c>
      <c r="Q14" s="30">
        <f>IF(T50&lt;=U50,T50, U50)</f>
        <v>0</v>
      </c>
      <c r="R14" s="21"/>
      <c r="U14" s="37">
        <f t="shared" si="0"/>
        <v>0</v>
      </c>
      <c r="V14" s="37">
        <f t="shared" si="1"/>
        <v>0</v>
      </c>
      <c r="W14" s="37">
        <f t="shared" si="8"/>
        <v>17.940000000000001</v>
      </c>
      <c r="X14" s="37">
        <f t="shared" si="9"/>
        <v>17.940000000000001</v>
      </c>
      <c r="Y14" s="37">
        <f t="shared" si="2"/>
        <v>0</v>
      </c>
      <c r="Z14" s="37">
        <f t="shared" si="3"/>
        <v>0</v>
      </c>
      <c r="AA14" s="37">
        <f t="shared" si="4"/>
        <v>17.940000000000001</v>
      </c>
      <c r="AB14" s="37">
        <f t="shared" si="5"/>
        <v>0</v>
      </c>
      <c r="AC14" s="37">
        <f t="shared" si="6"/>
        <v>0</v>
      </c>
      <c r="AD14" s="37">
        <f t="shared" si="7"/>
        <v>0</v>
      </c>
      <c r="AE14" s="22">
        <f t="shared" si="10"/>
        <v>0</v>
      </c>
      <c r="BA14" s="22"/>
      <c r="BB14" s="20"/>
    </row>
    <row r="15" spans="1:251" ht="23.1" customHeight="1" x14ac:dyDescent="0.3">
      <c r="A15" s="2"/>
      <c r="B15" s="50"/>
      <c r="C15" s="51"/>
      <c r="D15" s="51"/>
      <c r="E15" s="51"/>
      <c r="F15" s="51"/>
      <c r="G15" s="52"/>
      <c r="H15" s="53"/>
      <c r="I15" s="54"/>
      <c r="J15" s="51"/>
      <c r="K15" s="55"/>
      <c r="L15" s="51"/>
      <c r="M15" s="51"/>
      <c r="N15" s="51"/>
      <c r="O15" s="51"/>
      <c r="P15" s="56"/>
      <c r="Q15" s="57"/>
      <c r="R15" s="21"/>
      <c r="U15" s="38"/>
      <c r="V15" s="38"/>
      <c r="W15" s="22"/>
      <c r="X15" s="22"/>
      <c r="Y15" s="22"/>
      <c r="Z15" s="22"/>
      <c r="AA15" s="22"/>
      <c r="AB15" s="22"/>
      <c r="AC15" s="22"/>
      <c r="AD15" s="38"/>
      <c r="BA15" s="22"/>
      <c r="BB15" s="20"/>
    </row>
    <row r="16" spans="1:251" ht="23.1" customHeight="1" x14ac:dyDescent="0.5">
      <c r="A16" s="2"/>
      <c r="B16" s="50"/>
      <c r="C16" s="51"/>
      <c r="D16" s="51"/>
      <c r="E16" s="51"/>
      <c r="F16" s="51"/>
      <c r="G16" s="52"/>
      <c r="H16" s="58"/>
      <c r="I16" s="74">
        <f>Y23</f>
        <v>0</v>
      </c>
      <c r="J16" s="75"/>
      <c r="K16" s="59"/>
      <c r="L16" s="51"/>
      <c r="M16" s="51"/>
      <c r="N16" s="51"/>
      <c r="O16" s="51"/>
      <c r="P16" s="56"/>
      <c r="Q16" s="57"/>
      <c r="R16" s="21"/>
      <c r="U16" s="38"/>
      <c r="V16" s="38"/>
      <c r="W16" s="22"/>
      <c r="X16" s="22"/>
      <c r="Y16" s="22"/>
      <c r="Z16" s="22"/>
      <c r="AA16" s="22"/>
      <c r="AB16" s="22"/>
      <c r="AC16" s="22"/>
      <c r="AD16" s="38"/>
      <c r="BA16" s="22"/>
      <c r="BB16" s="20"/>
    </row>
    <row r="17" spans="1:251" ht="29.4" customHeight="1" x14ac:dyDescent="0.5">
      <c r="A17" s="2"/>
      <c r="B17" s="50"/>
      <c r="C17" s="51"/>
      <c r="D17" s="51"/>
      <c r="E17" s="51"/>
      <c r="F17" s="51"/>
      <c r="G17" s="2"/>
      <c r="H17" s="60" t="s">
        <v>3</v>
      </c>
      <c r="I17" s="76"/>
      <c r="J17" s="77"/>
      <c r="K17" s="59"/>
      <c r="L17" s="51"/>
      <c r="M17" s="51"/>
      <c r="N17" s="51"/>
      <c r="O17" s="51"/>
      <c r="P17" s="56"/>
      <c r="Q17" s="57"/>
      <c r="R17" s="21"/>
      <c r="U17" s="38"/>
      <c r="V17" s="38"/>
      <c r="W17" s="22"/>
      <c r="X17" s="22"/>
      <c r="Y17" s="22"/>
      <c r="Z17" s="22"/>
      <c r="AA17" s="22"/>
      <c r="AB17" s="22"/>
      <c r="AC17" s="22"/>
      <c r="AD17" s="38"/>
      <c r="BA17" s="22"/>
      <c r="BB17" s="20"/>
    </row>
    <row r="18" spans="1:251" ht="23.1" customHeight="1" x14ac:dyDescent="0.3">
      <c r="A18" s="2"/>
      <c r="B18" s="50"/>
      <c r="C18" s="51"/>
      <c r="D18" s="51"/>
      <c r="E18" s="51"/>
      <c r="F18" s="51"/>
      <c r="G18" s="52"/>
      <c r="H18" s="61"/>
      <c r="I18" s="78"/>
      <c r="J18" s="79"/>
      <c r="K18" s="59"/>
      <c r="L18" s="51"/>
      <c r="M18" s="51"/>
      <c r="N18" s="51"/>
      <c r="O18" s="51"/>
      <c r="P18" s="56"/>
      <c r="Q18" s="57"/>
      <c r="R18" s="21"/>
      <c r="U18" s="38"/>
      <c r="V18" s="38"/>
      <c r="W18" s="22"/>
      <c r="X18" s="22"/>
      <c r="Y18" s="22"/>
      <c r="Z18" s="22"/>
      <c r="AA18" s="22"/>
      <c r="AB18" s="22"/>
      <c r="AC18" s="22"/>
      <c r="AD18" s="38"/>
      <c r="BA18" s="22"/>
      <c r="BB18" s="20"/>
    </row>
    <row r="19" spans="1:251" ht="23.1" customHeight="1" x14ac:dyDescent="0.3">
      <c r="A19" s="2"/>
      <c r="B19" s="50"/>
      <c r="C19" s="51"/>
      <c r="D19" s="51"/>
      <c r="E19" s="51"/>
      <c r="F19" s="51"/>
      <c r="G19" s="52"/>
      <c r="H19" s="51"/>
      <c r="I19" s="62"/>
      <c r="J19" s="62"/>
      <c r="K19" s="55"/>
      <c r="L19" s="51"/>
      <c r="M19" s="51"/>
      <c r="N19" s="51"/>
      <c r="O19" s="51"/>
      <c r="P19" s="56"/>
      <c r="Q19" s="57"/>
      <c r="R19" s="21"/>
      <c r="U19" s="38"/>
      <c r="V19" s="38"/>
      <c r="W19" s="22"/>
      <c r="X19" s="22"/>
      <c r="Y19" s="22"/>
      <c r="Z19" s="22"/>
      <c r="AA19" s="22"/>
      <c r="AB19" s="22"/>
      <c r="AC19" s="22"/>
      <c r="AD19" s="38"/>
      <c r="BA19" s="22"/>
      <c r="BB19" s="20"/>
    </row>
    <row r="20" spans="1:251" ht="23.1" customHeight="1" x14ac:dyDescent="0.3">
      <c r="A20" s="2"/>
      <c r="B20" s="50"/>
      <c r="C20" s="51"/>
      <c r="D20" s="51"/>
      <c r="E20" s="51"/>
      <c r="F20" s="51"/>
      <c r="G20" s="52"/>
      <c r="H20" s="51"/>
      <c r="I20" s="62"/>
      <c r="J20" s="62"/>
      <c r="K20" s="55"/>
      <c r="L20" s="51"/>
      <c r="M20" s="51"/>
      <c r="N20" s="51"/>
      <c r="O20" s="51"/>
      <c r="P20" s="56"/>
      <c r="Q20" s="57"/>
      <c r="R20" s="21"/>
      <c r="U20" s="38"/>
      <c r="V20" s="38"/>
      <c r="W20" s="22"/>
      <c r="X20" s="22"/>
      <c r="Y20" s="22"/>
      <c r="Z20" s="22"/>
      <c r="AA20" s="22"/>
      <c r="AB20" s="22"/>
      <c r="AC20" s="22"/>
      <c r="AD20" s="38"/>
      <c r="BA20" s="22"/>
      <c r="BB20" s="20"/>
    </row>
    <row r="21" spans="1:251" s="68" customFormat="1" ht="23.1" customHeight="1" x14ac:dyDescent="0.3">
      <c r="A21" s="63"/>
      <c r="B21" s="64"/>
      <c r="C21" s="64"/>
      <c r="D21" s="64"/>
      <c r="E21" s="64"/>
      <c r="F21" s="64"/>
      <c r="G21" s="65"/>
      <c r="H21" s="64"/>
      <c r="I21" s="62"/>
      <c r="J21" s="62"/>
      <c r="K21" s="64"/>
      <c r="L21" s="64"/>
      <c r="M21" s="64"/>
      <c r="N21" s="64"/>
      <c r="O21" s="64"/>
      <c r="P21" s="66"/>
      <c r="Q21" s="67"/>
      <c r="R21" s="21"/>
      <c r="S21" s="21"/>
      <c r="T21" s="21"/>
      <c r="U21" s="38"/>
      <c r="V21" s="38"/>
      <c r="W21" s="22"/>
      <c r="X21" s="22"/>
      <c r="Y21" s="22"/>
      <c r="Z21" s="22"/>
      <c r="AA21" s="22"/>
      <c r="AB21" s="22"/>
      <c r="AC21" s="22"/>
      <c r="AD21" s="38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63"/>
      <c r="AZ21" s="63"/>
      <c r="BA21" s="67"/>
      <c r="BB21" s="64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</row>
    <row r="22" spans="1:251" s="21" customFormat="1" ht="16.8" customHeight="1" x14ac:dyDescent="0.3">
      <c r="B22" s="31"/>
      <c r="C22" s="31"/>
      <c r="D22" s="31"/>
      <c r="E22" s="31"/>
      <c r="F22" s="31"/>
      <c r="G22" s="32"/>
      <c r="H22" s="31"/>
      <c r="I22" s="33"/>
      <c r="J22" s="33"/>
      <c r="K22" s="31"/>
      <c r="L22" s="31"/>
      <c r="M22" s="31"/>
      <c r="N22" s="31"/>
      <c r="O22" s="31"/>
      <c r="P22" s="34"/>
      <c r="Q22" s="22"/>
      <c r="U22" s="38"/>
      <c r="V22" s="38"/>
      <c r="W22" s="22"/>
      <c r="X22" s="22"/>
      <c r="Y22" s="22"/>
      <c r="Z22" s="22"/>
      <c r="AA22" s="22"/>
      <c r="AB22" s="22"/>
      <c r="AC22" s="22"/>
      <c r="AD22" s="38"/>
      <c r="BA22" s="22"/>
      <c r="BB22" s="20"/>
    </row>
    <row r="23" spans="1:251" s="21" customFormat="1" ht="50.4" customHeight="1" x14ac:dyDescent="0.3">
      <c r="B23" s="40" t="s">
        <v>1</v>
      </c>
      <c r="C23" s="39" t="s">
        <v>36</v>
      </c>
      <c r="D23" s="39" t="s">
        <v>37</v>
      </c>
      <c r="E23" s="39" t="s">
        <v>38</v>
      </c>
      <c r="F23" s="39" t="s">
        <v>39</v>
      </c>
      <c r="G23" s="39" t="s">
        <v>27</v>
      </c>
      <c r="H23" s="39" t="s">
        <v>28</v>
      </c>
      <c r="I23" s="39" t="s">
        <v>29</v>
      </c>
      <c r="J23" s="39" t="s">
        <v>30</v>
      </c>
      <c r="K23" s="39" t="s">
        <v>31</v>
      </c>
      <c r="L23" s="40" t="s">
        <v>40</v>
      </c>
      <c r="M23" s="40" t="s">
        <v>25</v>
      </c>
      <c r="N23" s="40" t="s">
        <v>26</v>
      </c>
      <c r="O23" s="40" t="s">
        <v>32</v>
      </c>
      <c r="P23" s="40" t="s">
        <v>35</v>
      </c>
      <c r="Q23" s="40"/>
      <c r="R23" s="39" t="s">
        <v>33</v>
      </c>
      <c r="S23" s="39" t="s">
        <v>34</v>
      </c>
      <c r="T23" s="40" t="s">
        <v>21</v>
      </c>
      <c r="U23" s="20" t="s">
        <v>22</v>
      </c>
      <c r="V23" s="19" t="s">
        <v>41</v>
      </c>
      <c r="W23" s="19"/>
      <c r="X23" s="41" t="s">
        <v>3</v>
      </c>
      <c r="Y23" s="21">
        <f>ROUND(Y40, 2)</f>
        <v>0</v>
      </c>
      <c r="Z23" s="22"/>
      <c r="AA23" s="22"/>
      <c r="AB23" s="22"/>
      <c r="AC23" s="22"/>
      <c r="AD23" s="38"/>
      <c r="BA23" s="22"/>
      <c r="BB23" s="20"/>
    </row>
    <row r="24" spans="1:251" s="21" customFormat="1" ht="23.1" customHeight="1" x14ac:dyDescent="0.3">
      <c r="B24" s="20">
        <v>1</v>
      </c>
      <c r="C24" s="42">
        <f>ROUND(C41, 2)</f>
        <v>1</v>
      </c>
      <c r="D24" s="42">
        <f t="shared" ref="D24:P24" si="11">ROUND(D41, 2)</f>
        <v>1</v>
      </c>
      <c r="E24" s="42">
        <f t="shared" si="11"/>
        <v>0.78</v>
      </c>
      <c r="F24" s="42">
        <f t="shared" si="11"/>
        <v>0.78</v>
      </c>
      <c r="G24" s="42">
        <f t="shared" si="11"/>
        <v>1</v>
      </c>
      <c r="H24" s="42">
        <f t="shared" si="11"/>
        <v>1</v>
      </c>
      <c r="I24" s="42">
        <f t="shared" si="11"/>
        <v>1</v>
      </c>
      <c r="J24" s="42">
        <f t="shared" si="11"/>
        <v>0</v>
      </c>
      <c r="K24" s="42">
        <f t="shared" si="11"/>
        <v>0</v>
      </c>
      <c r="L24" s="42">
        <f t="shared" si="11"/>
        <v>0</v>
      </c>
      <c r="M24" s="42">
        <f t="shared" si="11"/>
        <v>0</v>
      </c>
      <c r="N24" s="42">
        <f t="shared" si="11"/>
        <v>0</v>
      </c>
      <c r="O24" s="42">
        <f t="shared" si="11"/>
        <v>0</v>
      </c>
      <c r="P24" s="42">
        <f t="shared" si="11"/>
        <v>0</v>
      </c>
      <c r="R24" s="42">
        <f t="shared" ref="R24:R33" si="12">IF(M5=0,0,INDEX($C$53:$D$55,MATCH(M5,$B$53:$B$55,0),IF(E5&lt;75,1,2)))</f>
        <v>1</v>
      </c>
      <c r="S24" s="42">
        <f t="shared" ref="S24:S33" si="13">IF(M5=0,0,INDEX($C$53:$D$55,MATCH(M5,$B$53:$B$55,0),IF(F5&lt;75,1,2)))</f>
        <v>1</v>
      </c>
      <c r="T24" s="43">
        <f t="shared" ref="T24:T33" si="14">23*C24*E24*G24*H24*J24*R24</f>
        <v>0</v>
      </c>
      <c r="U24" s="43">
        <f t="shared" ref="U24:U33" si="15">23*D24*F24*G24*I24*K24*S24</f>
        <v>0</v>
      </c>
      <c r="V24" s="22">
        <f>ROUND(V41, 2)</f>
        <v>0</v>
      </c>
      <c r="Z24" s="22"/>
      <c r="AA24" s="22"/>
      <c r="AB24" s="22"/>
      <c r="AC24" s="22"/>
      <c r="AD24" s="38"/>
      <c r="BA24" s="22"/>
      <c r="BB24" s="20"/>
    </row>
    <row r="25" spans="1:251" s="21" customFormat="1" ht="23.1" customHeight="1" x14ac:dyDescent="0.3">
      <c r="B25" s="20">
        <v>2</v>
      </c>
      <c r="C25" s="42">
        <f t="shared" ref="C25:P33" si="16">ROUND(C42, 2)</f>
        <v>1</v>
      </c>
      <c r="D25" s="42">
        <f t="shared" si="16"/>
        <v>1</v>
      </c>
      <c r="E25" s="42">
        <f t="shared" si="16"/>
        <v>0.78</v>
      </c>
      <c r="F25" s="42">
        <f t="shared" si="16"/>
        <v>0.78</v>
      </c>
      <c r="G25" s="42">
        <f t="shared" si="16"/>
        <v>1</v>
      </c>
      <c r="H25" s="42">
        <f t="shared" si="16"/>
        <v>1</v>
      </c>
      <c r="I25" s="42">
        <f t="shared" si="16"/>
        <v>1</v>
      </c>
      <c r="J25" s="42">
        <f t="shared" si="16"/>
        <v>0</v>
      </c>
      <c r="K25" s="42">
        <f t="shared" si="16"/>
        <v>0</v>
      </c>
      <c r="L25" s="42">
        <f t="shared" si="16"/>
        <v>0</v>
      </c>
      <c r="M25" s="42">
        <f t="shared" si="16"/>
        <v>0</v>
      </c>
      <c r="N25" s="42">
        <f t="shared" si="16"/>
        <v>0</v>
      </c>
      <c r="O25" s="42">
        <f t="shared" si="16"/>
        <v>0</v>
      </c>
      <c r="P25" s="42">
        <f t="shared" si="16"/>
        <v>0</v>
      </c>
      <c r="R25" s="42">
        <f t="shared" si="12"/>
        <v>1</v>
      </c>
      <c r="S25" s="42">
        <f t="shared" si="13"/>
        <v>1</v>
      </c>
      <c r="T25" s="43">
        <f t="shared" si="14"/>
        <v>0</v>
      </c>
      <c r="U25" s="43">
        <f t="shared" si="15"/>
        <v>0</v>
      </c>
      <c r="V25" s="22">
        <f t="shared" ref="V25:V33" si="17">ROUND(V42, 2)</f>
        <v>0</v>
      </c>
      <c r="Z25" s="22"/>
      <c r="AA25" s="22"/>
      <c r="AB25" s="22"/>
      <c r="AC25" s="22"/>
      <c r="AD25" s="38"/>
      <c r="BA25" s="22"/>
      <c r="BB25" s="20"/>
    </row>
    <row r="26" spans="1:251" s="21" customFormat="1" ht="23.1" customHeight="1" x14ac:dyDescent="0.3">
      <c r="B26" s="20">
        <v>3</v>
      </c>
      <c r="C26" s="42">
        <f t="shared" si="16"/>
        <v>1</v>
      </c>
      <c r="D26" s="42">
        <f t="shared" si="16"/>
        <v>1</v>
      </c>
      <c r="E26" s="42">
        <f t="shared" si="16"/>
        <v>0.78</v>
      </c>
      <c r="F26" s="42">
        <f t="shared" si="16"/>
        <v>0.78</v>
      </c>
      <c r="G26" s="42">
        <f t="shared" si="16"/>
        <v>1</v>
      </c>
      <c r="H26" s="42">
        <f t="shared" si="16"/>
        <v>1</v>
      </c>
      <c r="I26" s="42">
        <f t="shared" si="16"/>
        <v>1</v>
      </c>
      <c r="J26" s="42">
        <f t="shared" si="16"/>
        <v>0</v>
      </c>
      <c r="K26" s="42">
        <f t="shared" si="16"/>
        <v>0</v>
      </c>
      <c r="L26" s="42">
        <f t="shared" si="16"/>
        <v>0</v>
      </c>
      <c r="M26" s="42">
        <f t="shared" si="16"/>
        <v>0</v>
      </c>
      <c r="N26" s="42">
        <f t="shared" si="16"/>
        <v>0</v>
      </c>
      <c r="O26" s="42">
        <f t="shared" si="16"/>
        <v>0</v>
      </c>
      <c r="P26" s="42">
        <f t="shared" si="16"/>
        <v>0</v>
      </c>
      <c r="R26" s="42">
        <f t="shared" si="12"/>
        <v>1</v>
      </c>
      <c r="S26" s="42">
        <f t="shared" si="13"/>
        <v>1</v>
      </c>
      <c r="T26" s="43">
        <f t="shared" si="14"/>
        <v>0</v>
      </c>
      <c r="U26" s="43">
        <f t="shared" si="15"/>
        <v>0</v>
      </c>
      <c r="V26" s="22">
        <f t="shared" si="17"/>
        <v>0</v>
      </c>
      <c r="Z26" s="22"/>
      <c r="AA26" s="22"/>
      <c r="AB26" s="22"/>
      <c r="AC26" s="22"/>
      <c r="AD26" s="38"/>
      <c r="BA26" s="22"/>
      <c r="BB26" s="20"/>
    </row>
    <row r="27" spans="1:251" s="21" customFormat="1" ht="23.1" customHeight="1" x14ac:dyDescent="0.3">
      <c r="B27" s="20">
        <v>4</v>
      </c>
      <c r="C27" s="42">
        <f t="shared" si="16"/>
        <v>1</v>
      </c>
      <c r="D27" s="42">
        <f t="shared" si="16"/>
        <v>1</v>
      </c>
      <c r="E27" s="42">
        <f t="shared" si="16"/>
        <v>0.78</v>
      </c>
      <c r="F27" s="42">
        <f t="shared" si="16"/>
        <v>0.78</v>
      </c>
      <c r="G27" s="42">
        <f t="shared" si="16"/>
        <v>1</v>
      </c>
      <c r="H27" s="42">
        <f t="shared" si="16"/>
        <v>1</v>
      </c>
      <c r="I27" s="42">
        <f t="shared" si="16"/>
        <v>1</v>
      </c>
      <c r="J27" s="42">
        <f t="shared" si="16"/>
        <v>0</v>
      </c>
      <c r="K27" s="42">
        <f t="shared" si="16"/>
        <v>0</v>
      </c>
      <c r="L27" s="42">
        <f t="shared" si="16"/>
        <v>0</v>
      </c>
      <c r="M27" s="42">
        <f t="shared" si="16"/>
        <v>0</v>
      </c>
      <c r="N27" s="42">
        <f t="shared" si="16"/>
        <v>0</v>
      </c>
      <c r="O27" s="42">
        <f t="shared" si="16"/>
        <v>0</v>
      </c>
      <c r="P27" s="42">
        <f t="shared" si="16"/>
        <v>0</v>
      </c>
      <c r="R27" s="42">
        <f t="shared" si="12"/>
        <v>1</v>
      </c>
      <c r="S27" s="42">
        <f t="shared" si="13"/>
        <v>1</v>
      </c>
      <c r="T27" s="43">
        <f t="shared" si="14"/>
        <v>0</v>
      </c>
      <c r="U27" s="43">
        <f t="shared" si="15"/>
        <v>0</v>
      </c>
      <c r="V27" s="22">
        <f t="shared" si="17"/>
        <v>0</v>
      </c>
      <c r="Z27" s="22"/>
      <c r="AA27" s="22"/>
      <c r="AB27" s="22"/>
      <c r="AC27" s="22"/>
      <c r="AD27" s="38"/>
      <c r="BA27" s="22"/>
      <c r="BB27" s="20"/>
    </row>
    <row r="28" spans="1:251" s="21" customFormat="1" ht="23.1" customHeight="1" x14ac:dyDescent="0.3">
      <c r="B28" s="20">
        <v>5</v>
      </c>
      <c r="C28" s="42">
        <f t="shared" si="16"/>
        <v>1</v>
      </c>
      <c r="D28" s="42">
        <f t="shared" si="16"/>
        <v>1</v>
      </c>
      <c r="E28" s="42">
        <f t="shared" si="16"/>
        <v>0.78</v>
      </c>
      <c r="F28" s="42">
        <f t="shared" si="16"/>
        <v>0.78</v>
      </c>
      <c r="G28" s="42">
        <f t="shared" si="16"/>
        <v>1</v>
      </c>
      <c r="H28" s="42">
        <f t="shared" si="16"/>
        <v>1</v>
      </c>
      <c r="I28" s="42">
        <f t="shared" si="16"/>
        <v>1</v>
      </c>
      <c r="J28" s="42">
        <f t="shared" si="16"/>
        <v>0</v>
      </c>
      <c r="K28" s="42">
        <f t="shared" si="16"/>
        <v>0</v>
      </c>
      <c r="L28" s="42">
        <f t="shared" si="16"/>
        <v>0</v>
      </c>
      <c r="M28" s="42">
        <f t="shared" si="16"/>
        <v>0</v>
      </c>
      <c r="N28" s="42">
        <f t="shared" si="16"/>
        <v>0</v>
      </c>
      <c r="O28" s="42">
        <f t="shared" si="16"/>
        <v>0</v>
      </c>
      <c r="P28" s="42">
        <f t="shared" si="16"/>
        <v>0</v>
      </c>
      <c r="R28" s="42">
        <f t="shared" si="12"/>
        <v>1</v>
      </c>
      <c r="S28" s="42">
        <f t="shared" si="13"/>
        <v>1</v>
      </c>
      <c r="T28" s="43">
        <f t="shared" si="14"/>
        <v>0</v>
      </c>
      <c r="U28" s="43">
        <f t="shared" si="15"/>
        <v>0</v>
      </c>
      <c r="V28" s="22">
        <f t="shared" si="17"/>
        <v>0</v>
      </c>
      <c r="Z28" s="22"/>
      <c r="AA28" s="22"/>
      <c r="AB28" s="22"/>
      <c r="AC28" s="22"/>
      <c r="AD28" s="38"/>
      <c r="BA28" s="22"/>
      <c r="BB28" s="20"/>
    </row>
    <row r="29" spans="1:251" s="21" customFormat="1" ht="23.1" customHeight="1" x14ac:dyDescent="0.3">
      <c r="B29" s="20">
        <v>6</v>
      </c>
      <c r="C29" s="42">
        <f t="shared" si="16"/>
        <v>1</v>
      </c>
      <c r="D29" s="42">
        <f t="shared" si="16"/>
        <v>1</v>
      </c>
      <c r="E29" s="42">
        <f t="shared" si="16"/>
        <v>0.78</v>
      </c>
      <c r="F29" s="42">
        <f t="shared" si="16"/>
        <v>0.78</v>
      </c>
      <c r="G29" s="42">
        <f t="shared" si="16"/>
        <v>1</v>
      </c>
      <c r="H29" s="42">
        <f t="shared" si="16"/>
        <v>1</v>
      </c>
      <c r="I29" s="42">
        <f t="shared" si="16"/>
        <v>1</v>
      </c>
      <c r="J29" s="42">
        <f t="shared" si="16"/>
        <v>0</v>
      </c>
      <c r="K29" s="42">
        <f t="shared" si="16"/>
        <v>0</v>
      </c>
      <c r="L29" s="42">
        <f t="shared" si="16"/>
        <v>0</v>
      </c>
      <c r="M29" s="42">
        <f t="shared" si="16"/>
        <v>0</v>
      </c>
      <c r="N29" s="42">
        <f t="shared" si="16"/>
        <v>0</v>
      </c>
      <c r="O29" s="42">
        <f t="shared" si="16"/>
        <v>0</v>
      </c>
      <c r="P29" s="42">
        <f t="shared" si="16"/>
        <v>0</v>
      </c>
      <c r="R29" s="42">
        <f t="shared" si="12"/>
        <v>1</v>
      </c>
      <c r="S29" s="42">
        <f t="shared" si="13"/>
        <v>1</v>
      </c>
      <c r="T29" s="43">
        <f t="shared" si="14"/>
        <v>0</v>
      </c>
      <c r="U29" s="43">
        <f t="shared" si="15"/>
        <v>0</v>
      </c>
      <c r="V29" s="22">
        <f t="shared" si="17"/>
        <v>0</v>
      </c>
      <c r="Z29" s="22"/>
      <c r="AA29" s="22"/>
      <c r="AB29" s="22"/>
      <c r="AC29" s="22"/>
      <c r="AD29" s="38"/>
      <c r="BA29" s="22"/>
      <c r="BB29" s="20"/>
    </row>
    <row r="30" spans="1:251" s="21" customFormat="1" ht="23.1" customHeight="1" x14ac:dyDescent="0.3">
      <c r="B30" s="20">
        <v>7</v>
      </c>
      <c r="C30" s="42">
        <f t="shared" si="16"/>
        <v>1</v>
      </c>
      <c r="D30" s="42">
        <f t="shared" si="16"/>
        <v>1</v>
      </c>
      <c r="E30" s="42">
        <f t="shared" si="16"/>
        <v>0.78</v>
      </c>
      <c r="F30" s="42">
        <f t="shared" si="16"/>
        <v>0.78</v>
      </c>
      <c r="G30" s="42">
        <f t="shared" si="16"/>
        <v>1</v>
      </c>
      <c r="H30" s="42">
        <f t="shared" si="16"/>
        <v>1</v>
      </c>
      <c r="I30" s="42">
        <f t="shared" si="16"/>
        <v>1</v>
      </c>
      <c r="J30" s="42">
        <f t="shared" si="16"/>
        <v>0</v>
      </c>
      <c r="K30" s="42">
        <f t="shared" si="16"/>
        <v>0</v>
      </c>
      <c r="L30" s="42">
        <f t="shared" si="16"/>
        <v>0</v>
      </c>
      <c r="M30" s="42">
        <f t="shared" si="16"/>
        <v>0</v>
      </c>
      <c r="N30" s="42">
        <f t="shared" si="16"/>
        <v>0</v>
      </c>
      <c r="O30" s="42">
        <f t="shared" si="16"/>
        <v>0</v>
      </c>
      <c r="P30" s="42">
        <f t="shared" si="16"/>
        <v>0</v>
      </c>
      <c r="R30" s="42">
        <f t="shared" si="12"/>
        <v>1</v>
      </c>
      <c r="S30" s="42">
        <f t="shared" si="13"/>
        <v>1</v>
      </c>
      <c r="T30" s="43">
        <f t="shared" si="14"/>
        <v>0</v>
      </c>
      <c r="U30" s="43">
        <f t="shared" si="15"/>
        <v>0</v>
      </c>
      <c r="V30" s="22">
        <f t="shared" si="17"/>
        <v>0</v>
      </c>
      <c r="Z30" s="22"/>
      <c r="AA30" s="22"/>
      <c r="AB30" s="22"/>
      <c r="AC30" s="22"/>
      <c r="AD30" s="38"/>
      <c r="BA30" s="22"/>
      <c r="BB30" s="20"/>
    </row>
    <row r="31" spans="1:251" s="21" customFormat="1" ht="23.1" customHeight="1" x14ac:dyDescent="0.3">
      <c r="B31" s="20">
        <v>8</v>
      </c>
      <c r="C31" s="42">
        <f t="shared" si="16"/>
        <v>1</v>
      </c>
      <c r="D31" s="42">
        <f t="shared" si="16"/>
        <v>1</v>
      </c>
      <c r="E31" s="42">
        <f t="shared" si="16"/>
        <v>0.78</v>
      </c>
      <c r="F31" s="42">
        <f t="shared" si="16"/>
        <v>0.78</v>
      </c>
      <c r="G31" s="42">
        <f t="shared" si="16"/>
        <v>1</v>
      </c>
      <c r="H31" s="42">
        <f t="shared" si="16"/>
        <v>1</v>
      </c>
      <c r="I31" s="42">
        <f t="shared" si="16"/>
        <v>1</v>
      </c>
      <c r="J31" s="42">
        <f t="shared" si="16"/>
        <v>0</v>
      </c>
      <c r="K31" s="42">
        <f t="shared" si="16"/>
        <v>0</v>
      </c>
      <c r="L31" s="42">
        <f t="shared" si="16"/>
        <v>0</v>
      </c>
      <c r="M31" s="42">
        <f t="shared" si="16"/>
        <v>0</v>
      </c>
      <c r="N31" s="42">
        <f t="shared" si="16"/>
        <v>0</v>
      </c>
      <c r="O31" s="42">
        <f t="shared" si="16"/>
        <v>0</v>
      </c>
      <c r="P31" s="42">
        <f t="shared" si="16"/>
        <v>0</v>
      </c>
      <c r="R31" s="42">
        <f t="shared" si="12"/>
        <v>1</v>
      </c>
      <c r="S31" s="42">
        <f t="shared" si="13"/>
        <v>1</v>
      </c>
      <c r="T31" s="43">
        <f t="shared" si="14"/>
        <v>0</v>
      </c>
      <c r="U31" s="43">
        <f t="shared" si="15"/>
        <v>0</v>
      </c>
      <c r="V31" s="22">
        <f t="shared" si="17"/>
        <v>0</v>
      </c>
      <c r="Z31" s="22"/>
      <c r="AA31" s="22"/>
      <c r="AB31" s="22"/>
      <c r="AC31" s="22"/>
      <c r="AD31" s="38"/>
      <c r="BA31" s="22"/>
      <c r="BB31" s="20"/>
    </row>
    <row r="32" spans="1:251" s="21" customFormat="1" ht="23.1" customHeight="1" x14ac:dyDescent="0.3">
      <c r="B32" s="20">
        <v>9</v>
      </c>
      <c r="C32" s="42">
        <f t="shared" si="16"/>
        <v>1</v>
      </c>
      <c r="D32" s="42">
        <f t="shared" si="16"/>
        <v>1</v>
      </c>
      <c r="E32" s="42">
        <f t="shared" si="16"/>
        <v>0.78</v>
      </c>
      <c r="F32" s="42">
        <f t="shared" si="16"/>
        <v>0.78</v>
      </c>
      <c r="G32" s="42">
        <f t="shared" si="16"/>
        <v>1</v>
      </c>
      <c r="H32" s="42">
        <f t="shared" si="16"/>
        <v>1</v>
      </c>
      <c r="I32" s="42">
        <f t="shared" si="16"/>
        <v>1</v>
      </c>
      <c r="J32" s="42">
        <f t="shared" si="16"/>
        <v>0</v>
      </c>
      <c r="K32" s="42">
        <f t="shared" si="16"/>
        <v>0</v>
      </c>
      <c r="L32" s="42">
        <f t="shared" si="16"/>
        <v>0</v>
      </c>
      <c r="M32" s="42">
        <f t="shared" si="16"/>
        <v>0</v>
      </c>
      <c r="N32" s="42">
        <f t="shared" si="16"/>
        <v>0</v>
      </c>
      <c r="O32" s="42">
        <f t="shared" si="16"/>
        <v>0</v>
      </c>
      <c r="P32" s="42">
        <f t="shared" si="16"/>
        <v>0</v>
      </c>
      <c r="R32" s="42">
        <f t="shared" si="12"/>
        <v>1</v>
      </c>
      <c r="S32" s="42">
        <f t="shared" si="13"/>
        <v>1</v>
      </c>
      <c r="T32" s="43">
        <f t="shared" si="14"/>
        <v>0</v>
      </c>
      <c r="U32" s="43">
        <f t="shared" si="15"/>
        <v>0</v>
      </c>
      <c r="V32" s="22">
        <f t="shared" si="17"/>
        <v>0</v>
      </c>
      <c r="Z32" s="22"/>
      <c r="AA32" s="22"/>
      <c r="AB32" s="22"/>
      <c r="AC32" s="22"/>
      <c r="AD32" s="38"/>
      <c r="BA32" s="22"/>
      <c r="BB32" s="20"/>
    </row>
    <row r="33" spans="2:54" s="21" customFormat="1" ht="23.1" customHeight="1" x14ac:dyDescent="0.3">
      <c r="B33" s="20">
        <v>10</v>
      </c>
      <c r="C33" s="42">
        <f t="shared" si="16"/>
        <v>1</v>
      </c>
      <c r="D33" s="42">
        <f t="shared" si="16"/>
        <v>1</v>
      </c>
      <c r="E33" s="42">
        <f t="shared" si="16"/>
        <v>0.78</v>
      </c>
      <c r="F33" s="42">
        <f t="shared" si="16"/>
        <v>0.78</v>
      </c>
      <c r="G33" s="42">
        <f t="shared" si="16"/>
        <v>1</v>
      </c>
      <c r="H33" s="42">
        <f t="shared" si="16"/>
        <v>1</v>
      </c>
      <c r="I33" s="42">
        <f t="shared" si="16"/>
        <v>1</v>
      </c>
      <c r="J33" s="42">
        <f t="shared" si="16"/>
        <v>0</v>
      </c>
      <c r="K33" s="42">
        <f t="shared" si="16"/>
        <v>0</v>
      </c>
      <c r="L33" s="42">
        <f t="shared" si="16"/>
        <v>0</v>
      </c>
      <c r="M33" s="42">
        <f t="shared" si="16"/>
        <v>0</v>
      </c>
      <c r="N33" s="42">
        <f t="shared" si="16"/>
        <v>0</v>
      </c>
      <c r="O33" s="42">
        <f t="shared" si="16"/>
        <v>0</v>
      </c>
      <c r="P33" s="42">
        <f t="shared" si="16"/>
        <v>0</v>
      </c>
      <c r="R33" s="42">
        <f t="shared" si="12"/>
        <v>1</v>
      </c>
      <c r="S33" s="42">
        <f t="shared" si="13"/>
        <v>1</v>
      </c>
      <c r="T33" s="43">
        <f t="shared" si="14"/>
        <v>0</v>
      </c>
      <c r="U33" s="43">
        <f t="shared" si="15"/>
        <v>0</v>
      </c>
      <c r="V33" s="22">
        <f t="shared" si="17"/>
        <v>0</v>
      </c>
      <c r="Z33" s="22"/>
      <c r="AA33" s="22"/>
      <c r="AB33" s="22"/>
      <c r="AC33" s="22"/>
      <c r="AD33" s="38"/>
      <c r="BA33" s="22"/>
      <c r="BB33" s="20"/>
    </row>
    <row r="34" spans="2:54" s="21" customFormat="1" ht="23.1" customHeight="1" x14ac:dyDescent="0.3">
      <c r="B34" s="31"/>
      <c r="C34" s="31"/>
      <c r="D34" s="31"/>
      <c r="E34" s="31"/>
      <c r="F34" s="31"/>
      <c r="G34" s="32"/>
      <c r="H34" s="31"/>
      <c r="I34" s="33"/>
      <c r="J34" s="33"/>
      <c r="K34" s="31"/>
      <c r="L34" s="31"/>
      <c r="M34" s="31"/>
      <c r="N34" s="31"/>
      <c r="O34" s="31"/>
      <c r="P34" s="34"/>
      <c r="Q34" s="22"/>
      <c r="U34" s="38"/>
      <c r="V34" s="38"/>
      <c r="W34" s="22"/>
      <c r="X34" s="22"/>
      <c r="Y34" s="22"/>
      <c r="Z34" s="22"/>
      <c r="AA34" s="22"/>
      <c r="AB34" s="22"/>
      <c r="AC34" s="22"/>
      <c r="AD34" s="38"/>
      <c r="BA34" s="22"/>
      <c r="BB34" s="20"/>
    </row>
    <row r="35" spans="2:54" s="21" customFormat="1" ht="23.1" customHeight="1" x14ac:dyDescent="0.3">
      <c r="B35" s="31"/>
      <c r="C35" s="31"/>
      <c r="D35" s="31"/>
      <c r="E35" s="31"/>
      <c r="F35" s="31"/>
      <c r="G35" s="32"/>
      <c r="H35" s="31"/>
      <c r="I35" s="33"/>
      <c r="J35" s="33"/>
      <c r="K35" s="31"/>
      <c r="L35" s="31"/>
      <c r="M35" s="31"/>
      <c r="N35" s="31"/>
      <c r="O35" s="31"/>
      <c r="P35" s="34"/>
      <c r="Q35" s="22"/>
      <c r="U35" s="38"/>
      <c r="V35" s="38"/>
      <c r="W35" s="22"/>
      <c r="X35" s="22"/>
      <c r="Y35" s="22"/>
      <c r="Z35" s="22"/>
      <c r="AA35" s="22"/>
      <c r="AB35" s="22"/>
      <c r="AC35" s="22"/>
      <c r="AD35" s="38"/>
      <c r="BA35" s="22"/>
      <c r="BB35" s="20"/>
    </row>
    <row r="36" spans="2:54" s="21" customFormat="1" ht="23.1" customHeight="1" x14ac:dyDescent="0.3">
      <c r="B36" s="31"/>
      <c r="C36" s="31"/>
      <c r="D36" s="31"/>
      <c r="E36" s="31"/>
      <c r="F36" s="31"/>
      <c r="G36" s="32"/>
      <c r="H36" s="31"/>
      <c r="I36" s="33"/>
      <c r="J36" s="33"/>
      <c r="K36" s="31"/>
      <c r="L36" s="31"/>
      <c r="M36" s="31"/>
      <c r="N36" s="31"/>
      <c r="O36" s="31"/>
      <c r="P36" s="34"/>
      <c r="Q36" s="22"/>
      <c r="U36" s="38"/>
      <c r="V36" s="38"/>
      <c r="W36" s="22"/>
      <c r="X36" s="22"/>
      <c r="Y36" s="22"/>
      <c r="Z36" s="22"/>
      <c r="AA36" s="22"/>
      <c r="AB36" s="22"/>
      <c r="AC36" s="22"/>
      <c r="AD36" s="38"/>
      <c r="BA36" s="22"/>
      <c r="BB36" s="20"/>
    </row>
    <row r="37" spans="2:54" s="21" customFormat="1" ht="23.1" customHeight="1" x14ac:dyDescent="0.3">
      <c r="B37" s="31"/>
      <c r="C37" s="31"/>
      <c r="D37" s="31"/>
      <c r="E37" s="31"/>
      <c r="F37" s="31"/>
      <c r="G37" s="32"/>
      <c r="H37" s="31"/>
      <c r="I37" s="33"/>
      <c r="J37" s="33"/>
      <c r="K37" s="31"/>
      <c r="L37" s="31"/>
      <c r="M37" s="31"/>
      <c r="N37" s="31"/>
      <c r="O37" s="31"/>
      <c r="P37" s="34"/>
      <c r="Q37" s="22"/>
      <c r="U37" s="38"/>
      <c r="V37" s="38"/>
      <c r="W37" s="22"/>
      <c r="X37" s="22"/>
      <c r="Y37" s="22"/>
      <c r="Z37" s="22"/>
      <c r="AA37" s="22"/>
      <c r="AB37" s="22"/>
      <c r="AC37" s="22"/>
      <c r="AD37" s="38"/>
      <c r="BA37" s="22"/>
      <c r="BB37" s="20"/>
    </row>
    <row r="38" spans="2:54" s="21" customFormat="1" ht="23.1" customHeight="1" x14ac:dyDescent="0.3">
      <c r="B38" s="20"/>
      <c r="C38" s="20"/>
      <c r="D38" s="20"/>
      <c r="E38" s="20"/>
      <c r="F38" s="20"/>
      <c r="G38" s="40"/>
      <c r="H38" s="20"/>
      <c r="I38" s="20"/>
      <c r="J38" s="20"/>
      <c r="K38" s="20"/>
      <c r="L38" s="20"/>
      <c r="M38" s="20"/>
      <c r="N38" s="20"/>
      <c r="O38" s="20"/>
      <c r="P38" s="38"/>
      <c r="Q38" s="22"/>
      <c r="U38" s="38"/>
      <c r="V38" s="38"/>
      <c r="W38" s="22"/>
      <c r="X38" s="22"/>
      <c r="Y38" s="22"/>
      <c r="Z38" s="22"/>
      <c r="AA38" s="22"/>
      <c r="AB38" s="22"/>
      <c r="AC38" s="22"/>
      <c r="AD38" s="38"/>
      <c r="BA38" s="22"/>
      <c r="BB38" s="20"/>
    </row>
    <row r="39" spans="2:54" s="21" customFormat="1" ht="29.1" customHeight="1" x14ac:dyDescent="0.3">
      <c r="G39" s="80" t="s">
        <v>56</v>
      </c>
      <c r="H39" s="80"/>
      <c r="I39" s="80"/>
      <c r="J39" s="80"/>
      <c r="K39" s="80"/>
      <c r="L39" s="80"/>
      <c r="M39" s="80"/>
      <c r="P39" s="19"/>
      <c r="BA39" s="22"/>
      <c r="BB39" s="20"/>
    </row>
    <row r="40" spans="2:54" s="19" customFormat="1" ht="52.2" x14ac:dyDescent="0.3">
      <c r="B40" s="40" t="s">
        <v>1</v>
      </c>
      <c r="C40" s="39" t="s">
        <v>36</v>
      </c>
      <c r="D40" s="39" t="s">
        <v>37</v>
      </c>
      <c r="E40" s="39" t="s">
        <v>38</v>
      </c>
      <c r="F40" s="39" t="s">
        <v>39</v>
      </c>
      <c r="G40" s="39" t="s">
        <v>27</v>
      </c>
      <c r="H40" s="39" t="s">
        <v>28</v>
      </c>
      <c r="I40" s="39" t="s">
        <v>29</v>
      </c>
      <c r="J40" s="39" t="s">
        <v>30</v>
      </c>
      <c r="K40" s="39" t="s">
        <v>31</v>
      </c>
      <c r="L40" s="40" t="s">
        <v>40</v>
      </c>
      <c r="M40" s="40" t="s">
        <v>25</v>
      </c>
      <c r="N40" s="40" t="s">
        <v>26</v>
      </c>
      <c r="O40" s="40" t="s">
        <v>32</v>
      </c>
      <c r="P40" s="40" t="s">
        <v>35</v>
      </c>
      <c r="Q40" s="40"/>
      <c r="R40" s="39" t="s">
        <v>33</v>
      </c>
      <c r="S40" s="39" t="s">
        <v>34</v>
      </c>
      <c r="T40" s="40" t="s">
        <v>21</v>
      </c>
      <c r="U40" s="20" t="s">
        <v>22</v>
      </c>
      <c r="V40" s="19" t="s">
        <v>41</v>
      </c>
      <c r="X40" s="41" t="s">
        <v>3</v>
      </c>
      <c r="Y40" s="21">
        <f>(AD5+(AC6*P25)+(AC7*P26)+(AC8*P27)+(AC9*P28)+(AC10*P29)+(AC11*P30)+(AC12*P31)+(AC13*P32)+(AC14*P33))</f>
        <v>0</v>
      </c>
      <c r="BA40" s="38"/>
      <c r="BB40" s="20"/>
    </row>
    <row r="41" spans="2:54" s="21" customFormat="1" x14ac:dyDescent="0.3">
      <c r="B41" s="20">
        <v>1</v>
      </c>
      <c r="C41" s="42">
        <f t="shared" ref="C41:D50" si="18">IF(C5&lt;25,1,IF(C5&gt;63,0,25/C5))</f>
        <v>1</v>
      </c>
      <c r="D41" s="42">
        <f t="shared" si="18"/>
        <v>1</v>
      </c>
      <c r="E41" s="42">
        <f t="shared" ref="E41:F50" si="19">IF(E5&gt;175,0,1-(0.003*(ABS(E5-75))))</f>
        <v>0.77500000000000002</v>
      </c>
      <c r="F41" s="42">
        <f t="shared" si="19"/>
        <v>0.77500000000000002</v>
      </c>
      <c r="G41" s="42">
        <f t="shared" ref="G41:G50" si="20">IF(G5&lt;25,1,0.82+(4.5/G5))</f>
        <v>1</v>
      </c>
      <c r="H41" s="42">
        <f t="shared" ref="H41:I50" si="21">IF(H5&gt;135,0,1-(0.0032*H5))</f>
        <v>1</v>
      </c>
      <c r="I41" s="42">
        <f t="shared" si="21"/>
        <v>1</v>
      </c>
      <c r="J41" s="42">
        <f>L75</f>
        <v>0</v>
      </c>
      <c r="K41" s="42">
        <f>L278</f>
        <v>0</v>
      </c>
      <c r="L41" s="42">
        <f>L479</f>
        <v>0</v>
      </c>
      <c r="M41" s="42">
        <f>L680</f>
        <v>0</v>
      </c>
      <c r="N41" s="22">
        <f>IF(L24&lt;M24,L24,M24)</f>
        <v>0</v>
      </c>
      <c r="O41" s="42"/>
      <c r="P41" s="19"/>
      <c r="R41" s="42">
        <f t="shared" ref="R41:R50" si="22">IF(M5=0,0,INDEX($C$53:$D$55,MATCH(M5,$B$53:$B$55,0),IF(E5&lt;75,1,2)))</f>
        <v>1</v>
      </c>
      <c r="S41" s="42">
        <f t="shared" ref="S41:S50" si="23">IF(M5=0,0,INDEX($C$53:$D$55,MATCH(M5,$B$53:$B$55,0),IF(F5&lt;75,1,2)))</f>
        <v>1</v>
      </c>
      <c r="T41" s="43">
        <f>23*C24*E24*G24*H24*J24*R24</f>
        <v>0</v>
      </c>
      <c r="U41" s="43">
        <f>23*D24*F24*G24*I24*K24*S24</f>
        <v>0</v>
      </c>
      <c r="V41" s="22">
        <f>AD5</f>
        <v>0</v>
      </c>
      <c r="BA41" s="22"/>
      <c r="BB41" s="20"/>
    </row>
    <row r="42" spans="2:54" s="21" customFormat="1" x14ac:dyDescent="0.3">
      <c r="B42" s="20">
        <f t="shared" ref="B42:B50" si="24">(B6)</f>
        <v>2</v>
      </c>
      <c r="C42" s="42">
        <f t="shared" si="18"/>
        <v>1</v>
      </c>
      <c r="D42" s="42">
        <f t="shared" si="18"/>
        <v>1</v>
      </c>
      <c r="E42" s="42">
        <f t="shared" si="19"/>
        <v>0.77500000000000002</v>
      </c>
      <c r="F42" s="42">
        <f t="shared" si="19"/>
        <v>0.77500000000000002</v>
      </c>
      <c r="G42" s="42">
        <f t="shared" si="20"/>
        <v>1</v>
      </c>
      <c r="H42" s="42">
        <f t="shared" si="21"/>
        <v>1</v>
      </c>
      <c r="I42" s="42">
        <f t="shared" si="21"/>
        <v>1</v>
      </c>
      <c r="J42" s="42">
        <f t="shared" ref="J42:J50" si="25">L76</f>
        <v>0</v>
      </c>
      <c r="K42" s="42">
        <f t="shared" ref="K42:K50" si="26">L279</f>
        <v>0</v>
      </c>
      <c r="L42" s="42">
        <f t="shared" ref="L42:L50" si="27">L480</f>
        <v>0</v>
      </c>
      <c r="M42" s="42">
        <f t="shared" ref="M42:M50" si="28">L681</f>
        <v>0</v>
      </c>
      <c r="N42" s="22">
        <f>IF(L25&lt;M25,L25,M25)</f>
        <v>0</v>
      </c>
      <c r="O42" s="42">
        <f>N41</f>
        <v>0</v>
      </c>
      <c r="P42" s="19">
        <f>IF(OR(N25=0,O25=0),0,1/N25-1/O25)</f>
        <v>0</v>
      </c>
      <c r="R42" s="42">
        <f t="shared" si="22"/>
        <v>1</v>
      </c>
      <c r="S42" s="42">
        <f t="shared" si="23"/>
        <v>1</v>
      </c>
      <c r="T42" s="43">
        <f t="shared" ref="T42:T50" si="29">23*C42*E42*G42*H42*J42*R42</f>
        <v>0</v>
      </c>
      <c r="U42" s="43">
        <f t="shared" ref="U42:U50" si="30">23*D25*F25*G25*I25*K25*S25</f>
        <v>0</v>
      </c>
      <c r="V42" s="22">
        <f>AE6*P25</f>
        <v>0</v>
      </c>
      <c r="BA42" s="22"/>
      <c r="BB42" s="20"/>
    </row>
    <row r="43" spans="2:54" s="21" customFormat="1" x14ac:dyDescent="0.3">
      <c r="B43" s="20">
        <f t="shared" si="24"/>
        <v>3</v>
      </c>
      <c r="C43" s="42">
        <f t="shared" si="18"/>
        <v>1</v>
      </c>
      <c r="D43" s="42">
        <f t="shared" si="18"/>
        <v>1</v>
      </c>
      <c r="E43" s="42">
        <f t="shared" si="19"/>
        <v>0.77500000000000002</v>
      </c>
      <c r="F43" s="42">
        <f t="shared" si="19"/>
        <v>0.77500000000000002</v>
      </c>
      <c r="G43" s="42">
        <f t="shared" si="20"/>
        <v>1</v>
      </c>
      <c r="H43" s="42">
        <f t="shared" si="21"/>
        <v>1</v>
      </c>
      <c r="I43" s="42">
        <f t="shared" si="21"/>
        <v>1</v>
      </c>
      <c r="J43" s="42">
        <f t="shared" si="25"/>
        <v>0</v>
      </c>
      <c r="K43" s="42">
        <f t="shared" si="26"/>
        <v>0</v>
      </c>
      <c r="L43" s="42">
        <f t="shared" si="27"/>
        <v>0</v>
      </c>
      <c r="M43" s="42">
        <f t="shared" si="28"/>
        <v>0</v>
      </c>
      <c r="N43" s="22">
        <f t="shared" ref="N43:N50" si="31">IF(L26&lt;M26,L26,M26)</f>
        <v>0</v>
      </c>
      <c r="O43" s="42">
        <f t="shared" ref="O43:O50" si="32">N42</f>
        <v>0</v>
      </c>
      <c r="P43" s="19">
        <f t="shared" ref="P43:P50" si="33">IF(OR(N26=0,O26=0),0,1/N26-1/O26)</f>
        <v>0</v>
      </c>
      <c r="R43" s="42">
        <f t="shared" si="22"/>
        <v>1</v>
      </c>
      <c r="S43" s="42">
        <f t="shared" si="23"/>
        <v>1</v>
      </c>
      <c r="T43" s="43">
        <f t="shared" si="29"/>
        <v>0</v>
      </c>
      <c r="U43" s="43">
        <f t="shared" si="30"/>
        <v>0</v>
      </c>
      <c r="V43" s="22">
        <f>AE7*P26</f>
        <v>0</v>
      </c>
      <c r="W43" s="21" t="s">
        <v>57</v>
      </c>
      <c r="BA43" s="22"/>
      <c r="BB43" s="43"/>
    </row>
    <row r="44" spans="2:54" s="21" customFormat="1" x14ac:dyDescent="0.3">
      <c r="B44" s="20">
        <f t="shared" si="24"/>
        <v>4</v>
      </c>
      <c r="C44" s="42">
        <f t="shared" si="18"/>
        <v>1</v>
      </c>
      <c r="D44" s="42">
        <f t="shared" si="18"/>
        <v>1</v>
      </c>
      <c r="E44" s="42">
        <f t="shared" si="19"/>
        <v>0.77500000000000002</v>
      </c>
      <c r="F44" s="42">
        <f t="shared" si="19"/>
        <v>0.77500000000000002</v>
      </c>
      <c r="G44" s="42">
        <f t="shared" si="20"/>
        <v>1</v>
      </c>
      <c r="H44" s="42">
        <f t="shared" si="21"/>
        <v>1</v>
      </c>
      <c r="I44" s="42">
        <f t="shared" si="21"/>
        <v>1</v>
      </c>
      <c r="J44" s="42">
        <f t="shared" si="25"/>
        <v>0</v>
      </c>
      <c r="K44" s="42">
        <f t="shared" si="26"/>
        <v>0</v>
      </c>
      <c r="L44" s="42">
        <f t="shared" si="27"/>
        <v>0</v>
      </c>
      <c r="M44" s="42">
        <f t="shared" si="28"/>
        <v>0</v>
      </c>
      <c r="N44" s="22">
        <f t="shared" si="31"/>
        <v>0</v>
      </c>
      <c r="O44" s="42">
        <f t="shared" si="32"/>
        <v>0</v>
      </c>
      <c r="P44" s="19">
        <f t="shared" si="33"/>
        <v>0</v>
      </c>
      <c r="R44" s="42">
        <f t="shared" si="22"/>
        <v>1</v>
      </c>
      <c r="S44" s="42">
        <f t="shared" si="23"/>
        <v>1</v>
      </c>
      <c r="T44" s="43">
        <f t="shared" si="29"/>
        <v>0</v>
      </c>
      <c r="U44" s="43">
        <f t="shared" si="30"/>
        <v>0</v>
      </c>
      <c r="V44" s="22">
        <f t="shared" ref="V44:V50" si="34">AE8*P27</f>
        <v>0</v>
      </c>
    </row>
    <row r="45" spans="2:54" s="21" customFormat="1" x14ac:dyDescent="0.3">
      <c r="B45" s="20">
        <f t="shared" si="24"/>
        <v>5</v>
      </c>
      <c r="C45" s="42">
        <f t="shared" si="18"/>
        <v>1</v>
      </c>
      <c r="D45" s="42">
        <f t="shared" si="18"/>
        <v>1</v>
      </c>
      <c r="E45" s="42">
        <f t="shared" si="19"/>
        <v>0.77500000000000002</v>
      </c>
      <c r="F45" s="42">
        <f t="shared" si="19"/>
        <v>0.77500000000000002</v>
      </c>
      <c r="G45" s="42">
        <f t="shared" si="20"/>
        <v>1</v>
      </c>
      <c r="H45" s="42">
        <f t="shared" si="21"/>
        <v>1</v>
      </c>
      <c r="I45" s="42">
        <f t="shared" si="21"/>
        <v>1</v>
      </c>
      <c r="J45" s="42">
        <f t="shared" si="25"/>
        <v>0</v>
      </c>
      <c r="K45" s="42">
        <f t="shared" si="26"/>
        <v>0</v>
      </c>
      <c r="L45" s="42">
        <f t="shared" si="27"/>
        <v>0</v>
      </c>
      <c r="M45" s="42">
        <f t="shared" si="28"/>
        <v>0</v>
      </c>
      <c r="N45" s="22">
        <f t="shared" si="31"/>
        <v>0</v>
      </c>
      <c r="O45" s="42">
        <f t="shared" si="32"/>
        <v>0</v>
      </c>
      <c r="P45" s="19">
        <f t="shared" si="33"/>
        <v>0</v>
      </c>
      <c r="R45" s="42">
        <f t="shared" si="22"/>
        <v>1</v>
      </c>
      <c r="S45" s="42">
        <f t="shared" si="23"/>
        <v>1</v>
      </c>
      <c r="T45" s="43">
        <f t="shared" si="29"/>
        <v>0</v>
      </c>
      <c r="U45" s="43">
        <f t="shared" si="30"/>
        <v>0</v>
      </c>
      <c r="V45" s="22">
        <f t="shared" si="34"/>
        <v>0</v>
      </c>
    </row>
    <row r="46" spans="2:54" s="21" customFormat="1" x14ac:dyDescent="0.3">
      <c r="B46" s="20">
        <f t="shared" si="24"/>
        <v>6</v>
      </c>
      <c r="C46" s="42">
        <f t="shared" si="18"/>
        <v>1</v>
      </c>
      <c r="D46" s="42">
        <f t="shared" si="18"/>
        <v>1</v>
      </c>
      <c r="E46" s="42">
        <f t="shared" si="19"/>
        <v>0.77500000000000002</v>
      </c>
      <c r="F46" s="42">
        <f t="shared" si="19"/>
        <v>0.77500000000000002</v>
      </c>
      <c r="G46" s="42">
        <f t="shared" si="20"/>
        <v>1</v>
      </c>
      <c r="H46" s="42">
        <f t="shared" si="21"/>
        <v>1</v>
      </c>
      <c r="I46" s="42">
        <f t="shared" si="21"/>
        <v>1</v>
      </c>
      <c r="J46" s="42">
        <f t="shared" si="25"/>
        <v>0</v>
      </c>
      <c r="K46" s="42">
        <f t="shared" si="26"/>
        <v>0</v>
      </c>
      <c r="L46" s="42">
        <f t="shared" si="27"/>
        <v>0</v>
      </c>
      <c r="M46" s="42">
        <f t="shared" si="28"/>
        <v>0</v>
      </c>
      <c r="N46" s="22">
        <f t="shared" si="31"/>
        <v>0</v>
      </c>
      <c r="O46" s="42">
        <f t="shared" si="32"/>
        <v>0</v>
      </c>
      <c r="P46" s="19">
        <f t="shared" si="33"/>
        <v>0</v>
      </c>
      <c r="R46" s="42">
        <f t="shared" si="22"/>
        <v>1</v>
      </c>
      <c r="S46" s="42">
        <f t="shared" si="23"/>
        <v>1</v>
      </c>
      <c r="T46" s="43">
        <f t="shared" si="29"/>
        <v>0</v>
      </c>
      <c r="U46" s="43">
        <f t="shared" si="30"/>
        <v>0</v>
      </c>
      <c r="V46" s="22">
        <f t="shared" si="34"/>
        <v>0</v>
      </c>
    </row>
    <row r="47" spans="2:54" s="21" customFormat="1" x14ac:dyDescent="0.3">
      <c r="B47" s="20">
        <f t="shared" si="24"/>
        <v>7</v>
      </c>
      <c r="C47" s="42">
        <f t="shared" si="18"/>
        <v>1</v>
      </c>
      <c r="D47" s="42">
        <f t="shared" si="18"/>
        <v>1</v>
      </c>
      <c r="E47" s="42">
        <f t="shared" si="19"/>
        <v>0.77500000000000002</v>
      </c>
      <c r="F47" s="42">
        <f t="shared" si="19"/>
        <v>0.77500000000000002</v>
      </c>
      <c r="G47" s="42">
        <f t="shared" si="20"/>
        <v>1</v>
      </c>
      <c r="H47" s="42">
        <f t="shared" si="21"/>
        <v>1</v>
      </c>
      <c r="I47" s="42">
        <f t="shared" si="21"/>
        <v>1</v>
      </c>
      <c r="J47" s="42">
        <f t="shared" si="25"/>
        <v>0</v>
      </c>
      <c r="K47" s="42">
        <f t="shared" si="26"/>
        <v>0</v>
      </c>
      <c r="L47" s="42">
        <f t="shared" si="27"/>
        <v>0</v>
      </c>
      <c r="M47" s="42">
        <f t="shared" si="28"/>
        <v>0</v>
      </c>
      <c r="N47" s="22">
        <f t="shared" si="31"/>
        <v>0</v>
      </c>
      <c r="O47" s="42">
        <f t="shared" si="32"/>
        <v>0</v>
      </c>
      <c r="P47" s="19">
        <f t="shared" si="33"/>
        <v>0</v>
      </c>
      <c r="R47" s="42">
        <f t="shared" si="22"/>
        <v>1</v>
      </c>
      <c r="S47" s="42">
        <f t="shared" si="23"/>
        <v>1</v>
      </c>
      <c r="T47" s="43">
        <f t="shared" si="29"/>
        <v>0</v>
      </c>
      <c r="U47" s="43">
        <f t="shared" si="30"/>
        <v>0</v>
      </c>
      <c r="V47" s="22">
        <f t="shared" si="34"/>
        <v>0</v>
      </c>
    </row>
    <row r="48" spans="2:54" s="21" customFormat="1" x14ac:dyDescent="0.3">
      <c r="B48" s="20">
        <f t="shared" si="24"/>
        <v>8</v>
      </c>
      <c r="C48" s="42">
        <f t="shared" si="18"/>
        <v>1</v>
      </c>
      <c r="D48" s="42">
        <f t="shared" si="18"/>
        <v>1</v>
      </c>
      <c r="E48" s="42">
        <f t="shared" si="19"/>
        <v>0.77500000000000002</v>
      </c>
      <c r="F48" s="42">
        <f t="shared" si="19"/>
        <v>0.77500000000000002</v>
      </c>
      <c r="G48" s="42">
        <f t="shared" si="20"/>
        <v>1</v>
      </c>
      <c r="H48" s="42">
        <f t="shared" si="21"/>
        <v>1</v>
      </c>
      <c r="I48" s="42">
        <f t="shared" si="21"/>
        <v>1</v>
      </c>
      <c r="J48" s="42">
        <f t="shared" si="25"/>
        <v>0</v>
      </c>
      <c r="K48" s="42">
        <f t="shared" si="26"/>
        <v>0</v>
      </c>
      <c r="L48" s="42">
        <f t="shared" si="27"/>
        <v>0</v>
      </c>
      <c r="M48" s="42">
        <f t="shared" si="28"/>
        <v>0</v>
      </c>
      <c r="N48" s="22">
        <f t="shared" si="31"/>
        <v>0</v>
      </c>
      <c r="O48" s="42">
        <f t="shared" si="32"/>
        <v>0</v>
      </c>
      <c r="P48" s="19">
        <f t="shared" si="33"/>
        <v>0</v>
      </c>
      <c r="R48" s="42">
        <f t="shared" si="22"/>
        <v>1</v>
      </c>
      <c r="S48" s="42">
        <f t="shared" si="23"/>
        <v>1</v>
      </c>
      <c r="T48" s="43">
        <f t="shared" si="29"/>
        <v>0</v>
      </c>
      <c r="U48" s="43">
        <f t="shared" si="30"/>
        <v>0</v>
      </c>
      <c r="V48" s="22">
        <f t="shared" si="34"/>
        <v>0</v>
      </c>
    </row>
    <row r="49" spans="2:22" s="21" customFormat="1" x14ac:dyDescent="0.3">
      <c r="B49" s="20">
        <f t="shared" si="24"/>
        <v>9</v>
      </c>
      <c r="C49" s="42">
        <f t="shared" si="18"/>
        <v>1</v>
      </c>
      <c r="D49" s="42">
        <f t="shared" si="18"/>
        <v>1</v>
      </c>
      <c r="E49" s="42">
        <f t="shared" si="19"/>
        <v>0.77500000000000002</v>
      </c>
      <c r="F49" s="42">
        <f t="shared" si="19"/>
        <v>0.77500000000000002</v>
      </c>
      <c r="G49" s="42">
        <f t="shared" si="20"/>
        <v>1</v>
      </c>
      <c r="H49" s="42">
        <f t="shared" si="21"/>
        <v>1</v>
      </c>
      <c r="I49" s="42">
        <f t="shared" si="21"/>
        <v>1</v>
      </c>
      <c r="J49" s="42">
        <f t="shared" si="25"/>
        <v>0</v>
      </c>
      <c r="K49" s="42">
        <f t="shared" si="26"/>
        <v>0</v>
      </c>
      <c r="L49" s="42">
        <f t="shared" si="27"/>
        <v>0</v>
      </c>
      <c r="M49" s="42">
        <f t="shared" si="28"/>
        <v>0</v>
      </c>
      <c r="N49" s="22">
        <f t="shared" si="31"/>
        <v>0</v>
      </c>
      <c r="O49" s="42">
        <f t="shared" si="32"/>
        <v>0</v>
      </c>
      <c r="P49" s="19">
        <f t="shared" si="33"/>
        <v>0</v>
      </c>
      <c r="R49" s="42">
        <f t="shared" si="22"/>
        <v>1</v>
      </c>
      <c r="S49" s="42">
        <f t="shared" si="23"/>
        <v>1</v>
      </c>
      <c r="T49" s="43">
        <f t="shared" si="29"/>
        <v>0</v>
      </c>
      <c r="U49" s="43">
        <f t="shared" si="30"/>
        <v>0</v>
      </c>
      <c r="V49" s="22">
        <f t="shared" si="34"/>
        <v>0</v>
      </c>
    </row>
    <row r="50" spans="2:22" s="21" customFormat="1" x14ac:dyDescent="0.3">
      <c r="B50" s="20">
        <f t="shared" si="24"/>
        <v>10</v>
      </c>
      <c r="C50" s="42">
        <f t="shared" si="18"/>
        <v>1</v>
      </c>
      <c r="D50" s="42">
        <f t="shared" si="18"/>
        <v>1</v>
      </c>
      <c r="E50" s="42">
        <f t="shared" si="19"/>
        <v>0.77500000000000002</v>
      </c>
      <c r="F50" s="42">
        <f t="shared" si="19"/>
        <v>0.77500000000000002</v>
      </c>
      <c r="G50" s="42">
        <f t="shared" si="20"/>
        <v>1</v>
      </c>
      <c r="H50" s="42">
        <f t="shared" si="21"/>
        <v>1</v>
      </c>
      <c r="I50" s="42">
        <f t="shared" si="21"/>
        <v>1</v>
      </c>
      <c r="J50" s="42">
        <f t="shared" si="25"/>
        <v>0</v>
      </c>
      <c r="K50" s="42">
        <f t="shared" si="26"/>
        <v>0</v>
      </c>
      <c r="L50" s="42">
        <f t="shared" si="27"/>
        <v>0</v>
      </c>
      <c r="M50" s="42">
        <f t="shared" si="28"/>
        <v>0</v>
      </c>
      <c r="N50" s="22">
        <f t="shared" si="31"/>
        <v>0</v>
      </c>
      <c r="O50" s="42">
        <f t="shared" si="32"/>
        <v>0</v>
      </c>
      <c r="P50" s="19">
        <f t="shared" si="33"/>
        <v>0</v>
      </c>
      <c r="R50" s="42">
        <f t="shared" si="22"/>
        <v>1</v>
      </c>
      <c r="S50" s="42">
        <f t="shared" si="23"/>
        <v>1</v>
      </c>
      <c r="T50" s="43">
        <f t="shared" si="29"/>
        <v>0</v>
      </c>
      <c r="U50" s="43">
        <f t="shared" si="30"/>
        <v>0</v>
      </c>
      <c r="V50" s="22">
        <f t="shared" si="34"/>
        <v>0</v>
      </c>
    </row>
    <row r="51" spans="2:22" s="21" customFormat="1" x14ac:dyDescent="0.3">
      <c r="C51" s="22"/>
      <c r="D51" s="22"/>
      <c r="P51" s="19"/>
    </row>
    <row r="52" spans="2:22" s="21" customFormat="1" ht="54" x14ac:dyDescent="0.35">
      <c r="B52" s="44" t="s">
        <v>11</v>
      </c>
      <c r="C52" s="45" t="s">
        <v>16</v>
      </c>
      <c r="D52" s="45" t="s">
        <v>15</v>
      </c>
      <c r="G52" s="44" t="s">
        <v>17</v>
      </c>
      <c r="H52" s="46" t="s">
        <v>18</v>
      </c>
      <c r="I52" s="47"/>
      <c r="J52" s="47"/>
      <c r="K52" s="47"/>
      <c r="L52" s="46" t="s">
        <v>19</v>
      </c>
      <c r="M52" s="47"/>
      <c r="N52" s="47"/>
      <c r="P52" s="19"/>
    </row>
    <row r="53" spans="2:22" s="21" customFormat="1" x14ac:dyDescent="0.3">
      <c r="B53" s="48" t="s">
        <v>12</v>
      </c>
      <c r="C53" s="21">
        <v>1</v>
      </c>
      <c r="D53" s="21">
        <v>1</v>
      </c>
      <c r="G53" s="21" t="s">
        <v>20</v>
      </c>
      <c r="H53" s="49">
        <v>8</v>
      </c>
      <c r="I53" s="49">
        <v>2</v>
      </c>
      <c r="J53" s="49">
        <v>1</v>
      </c>
      <c r="K53" s="49"/>
      <c r="L53" s="49">
        <v>8</v>
      </c>
      <c r="M53" s="49">
        <v>2</v>
      </c>
      <c r="N53" s="49">
        <v>1</v>
      </c>
      <c r="P53" s="19"/>
    </row>
    <row r="54" spans="2:22" s="21" customFormat="1" x14ac:dyDescent="0.3">
      <c r="B54" s="48" t="s">
        <v>13</v>
      </c>
      <c r="C54" s="21">
        <v>0.95</v>
      </c>
      <c r="D54" s="21">
        <v>1</v>
      </c>
      <c r="G54" s="21">
        <v>0.1</v>
      </c>
      <c r="H54" s="21">
        <v>1</v>
      </c>
      <c r="I54" s="21">
        <v>1</v>
      </c>
      <c r="J54" s="21">
        <v>1</v>
      </c>
      <c r="K54" s="21" t="s">
        <v>57</v>
      </c>
      <c r="L54" s="21">
        <v>1</v>
      </c>
      <c r="M54" s="21">
        <v>1</v>
      </c>
      <c r="N54" s="21">
        <v>1</v>
      </c>
      <c r="P54" s="19"/>
    </row>
    <row r="55" spans="2:22" s="21" customFormat="1" x14ac:dyDescent="0.3">
      <c r="B55" s="48" t="s">
        <v>14</v>
      </c>
      <c r="C55" s="21">
        <v>0.9</v>
      </c>
      <c r="D55" s="21">
        <v>0.9</v>
      </c>
      <c r="G55" s="21">
        <v>0.2</v>
      </c>
      <c r="H55" s="21">
        <v>0.85</v>
      </c>
      <c r="I55" s="21">
        <v>0.95</v>
      </c>
      <c r="J55" s="21">
        <v>1</v>
      </c>
      <c r="L55" s="21">
        <v>0.85</v>
      </c>
      <c r="M55" s="21">
        <v>0.95</v>
      </c>
      <c r="N55" s="21">
        <v>1</v>
      </c>
      <c r="P55" s="19"/>
    </row>
    <row r="56" spans="2:22" s="21" customFormat="1" x14ac:dyDescent="0.3">
      <c r="G56" s="21">
        <v>0.5</v>
      </c>
      <c r="H56" s="21">
        <v>0.81</v>
      </c>
      <c r="I56" s="21">
        <v>0.92</v>
      </c>
      <c r="J56" s="21">
        <v>0.97</v>
      </c>
      <c r="L56" s="21">
        <v>0.81</v>
      </c>
      <c r="M56" s="21">
        <v>0.92</v>
      </c>
      <c r="N56" s="21">
        <v>0.97</v>
      </c>
      <c r="P56" s="19"/>
    </row>
    <row r="57" spans="2:22" s="21" customFormat="1" x14ac:dyDescent="0.3">
      <c r="G57" s="21">
        <v>1</v>
      </c>
      <c r="H57" s="21">
        <v>0.75</v>
      </c>
      <c r="I57" s="21">
        <v>0.88</v>
      </c>
      <c r="J57" s="21">
        <v>0.94</v>
      </c>
      <c r="L57" s="21">
        <v>0.75</v>
      </c>
      <c r="M57" s="21">
        <v>0.88</v>
      </c>
      <c r="N57" s="21">
        <v>0.94</v>
      </c>
      <c r="P57" s="19"/>
    </row>
    <row r="58" spans="2:22" s="21" customFormat="1" x14ac:dyDescent="0.3">
      <c r="G58" s="21">
        <v>2</v>
      </c>
      <c r="H58" s="21">
        <v>0.65</v>
      </c>
      <c r="I58" s="21">
        <v>0.84</v>
      </c>
      <c r="J58" s="21">
        <v>0.91</v>
      </c>
      <c r="L58" s="21">
        <v>0.65</v>
      </c>
      <c r="M58" s="21">
        <v>0.84</v>
      </c>
      <c r="N58" s="21">
        <v>0.91</v>
      </c>
      <c r="P58" s="19"/>
    </row>
    <row r="59" spans="2:22" s="21" customFormat="1" x14ac:dyDescent="0.3">
      <c r="G59" s="21">
        <v>3</v>
      </c>
      <c r="H59" s="21">
        <v>0.55000000000000004</v>
      </c>
      <c r="I59" s="21">
        <v>0.79</v>
      </c>
      <c r="J59" s="21">
        <v>0.88</v>
      </c>
      <c r="L59" s="21">
        <v>0.55000000000000004</v>
      </c>
      <c r="M59" s="21">
        <v>0.79</v>
      </c>
      <c r="N59" s="21">
        <v>0.88</v>
      </c>
      <c r="P59" s="19"/>
    </row>
    <row r="60" spans="2:22" s="21" customFormat="1" x14ac:dyDescent="0.3">
      <c r="G60" s="21">
        <v>4</v>
      </c>
      <c r="H60" s="21">
        <v>0.45</v>
      </c>
      <c r="I60" s="21">
        <v>0.72</v>
      </c>
      <c r="J60" s="21">
        <v>0.84</v>
      </c>
      <c r="L60" s="21">
        <v>0.45</v>
      </c>
      <c r="M60" s="21">
        <v>0.72</v>
      </c>
      <c r="N60" s="21">
        <v>0.84</v>
      </c>
      <c r="P60" s="19"/>
    </row>
    <row r="61" spans="2:22" s="21" customFormat="1" x14ac:dyDescent="0.3">
      <c r="G61" s="21">
        <v>5</v>
      </c>
      <c r="H61" s="21">
        <v>0.35</v>
      </c>
      <c r="I61" s="21">
        <v>0.6</v>
      </c>
      <c r="J61" s="21">
        <v>0.8</v>
      </c>
      <c r="L61" s="21">
        <v>0.35</v>
      </c>
      <c r="M61" s="21">
        <v>0.6</v>
      </c>
      <c r="N61" s="21">
        <v>0.8</v>
      </c>
      <c r="P61" s="19"/>
    </row>
    <row r="62" spans="2:22" s="21" customFormat="1" x14ac:dyDescent="0.3">
      <c r="G62" s="21">
        <v>6</v>
      </c>
      <c r="H62" s="21">
        <v>0.27</v>
      </c>
      <c r="I62" s="21">
        <v>0.5</v>
      </c>
      <c r="J62" s="21">
        <v>0.75</v>
      </c>
      <c r="L62" s="21">
        <v>0.27</v>
      </c>
      <c r="M62" s="21">
        <v>0.5</v>
      </c>
      <c r="N62" s="21">
        <v>0.75</v>
      </c>
      <c r="P62" s="19"/>
    </row>
    <row r="63" spans="2:22" s="21" customFormat="1" x14ac:dyDescent="0.3">
      <c r="G63" s="21">
        <v>7</v>
      </c>
      <c r="H63" s="21">
        <v>0.22</v>
      </c>
      <c r="I63" s="21">
        <v>0.42</v>
      </c>
      <c r="J63" s="21">
        <v>0.7</v>
      </c>
      <c r="L63" s="21">
        <v>0.22</v>
      </c>
      <c r="M63" s="21">
        <v>0.42</v>
      </c>
      <c r="N63" s="21">
        <v>0.7</v>
      </c>
      <c r="P63" s="19"/>
    </row>
    <row r="64" spans="2:22" s="21" customFormat="1" x14ac:dyDescent="0.3">
      <c r="G64" s="21">
        <v>8</v>
      </c>
      <c r="H64" s="21">
        <v>0.18</v>
      </c>
      <c r="I64" s="21">
        <v>0.35</v>
      </c>
      <c r="J64" s="21">
        <v>0.6</v>
      </c>
      <c r="L64" s="21">
        <v>0.18</v>
      </c>
      <c r="M64" s="21">
        <v>0.35</v>
      </c>
      <c r="N64" s="21">
        <v>0.6</v>
      </c>
      <c r="P64" s="19"/>
    </row>
    <row r="65" spans="2:16" s="21" customFormat="1" x14ac:dyDescent="0.3">
      <c r="G65" s="21">
        <v>9</v>
      </c>
      <c r="H65" s="21">
        <v>0</v>
      </c>
      <c r="I65" s="21">
        <v>0.3</v>
      </c>
      <c r="J65" s="21">
        <v>0.52</v>
      </c>
      <c r="L65" s="21">
        <v>0.15</v>
      </c>
      <c r="M65" s="21">
        <v>0.3</v>
      </c>
      <c r="N65" s="21">
        <v>0.52</v>
      </c>
      <c r="P65" s="19"/>
    </row>
    <row r="66" spans="2:16" s="21" customFormat="1" x14ac:dyDescent="0.3">
      <c r="B66" s="21" t="s">
        <v>0</v>
      </c>
      <c r="G66" s="21">
        <v>10</v>
      </c>
      <c r="H66" s="21">
        <v>0</v>
      </c>
      <c r="I66" s="21">
        <v>0.26</v>
      </c>
      <c r="J66" s="21">
        <v>0.45</v>
      </c>
      <c r="L66" s="21">
        <v>0.13</v>
      </c>
      <c r="M66" s="21">
        <v>0.26</v>
      </c>
      <c r="N66" s="21">
        <v>0.45</v>
      </c>
      <c r="P66" s="19"/>
    </row>
    <row r="67" spans="2:16" s="21" customFormat="1" x14ac:dyDescent="0.3">
      <c r="G67" s="21">
        <v>11</v>
      </c>
      <c r="H67" s="21">
        <v>0</v>
      </c>
      <c r="I67" s="21">
        <v>0</v>
      </c>
      <c r="J67" s="21">
        <v>0.41</v>
      </c>
      <c r="L67" s="21">
        <v>0</v>
      </c>
      <c r="M67" s="21">
        <v>0.23</v>
      </c>
      <c r="N67" s="21">
        <v>0.41</v>
      </c>
      <c r="P67" s="19"/>
    </row>
    <row r="68" spans="2:16" s="21" customFormat="1" x14ac:dyDescent="0.3">
      <c r="G68" s="21">
        <v>12</v>
      </c>
      <c r="H68" s="21">
        <v>0</v>
      </c>
      <c r="I68" s="21">
        <v>0</v>
      </c>
      <c r="J68" s="21">
        <v>0.37</v>
      </c>
      <c r="L68" s="21">
        <v>0</v>
      </c>
      <c r="M68" s="21">
        <v>0.21</v>
      </c>
      <c r="N68" s="21">
        <v>0.37</v>
      </c>
      <c r="P68" s="19"/>
    </row>
    <row r="69" spans="2:16" s="21" customFormat="1" x14ac:dyDescent="0.3">
      <c r="G69" s="21">
        <v>13</v>
      </c>
      <c r="H69" s="21">
        <v>0</v>
      </c>
      <c r="I69" s="21">
        <v>0</v>
      </c>
      <c r="J69" s="21">
        <v>0</v>
      </c>
      <c r="L69" s="21">
        <v>0</v>
      </c>
      <c r="M69" s="21">
        <v>0</v>
      </c>
      <c r="N69" s="21">
        <v>0.34</v>
      </c>
      <c r="P69" s="19"/>
    </row>
    <row r="70" spans="2:16" s="21" customFormat="1" x14ac:dyDescent="0.3">
      <c r="G70" s="21">
        <v>14</v>
      </c>
      <c r="H70" s="21">
        <v>0</v>
      </c>
      <c r="I70" s="21">
        <v>0</v>
      </c>
      <c r="J70" s="21">
        <v>0</v>
      </c>
      <c r="L70" s="21">
        <v>0</v>
      </c>
      <c r="M70" s="21">
        <v>0</v>
      </c>
      <c r="N70" s="21">
        <v>0.31</v>
      </c>
      <c r="P70" s="19"/>
    </row>
    <row r="71" spans="2:16" s="21" customFormat="1" x14ac:dyDescent="0.3">
      <c r="G71" s="21">
        <v>15</v>
      </c>
      <c r="H71" s="21">
        <v>0</v>
      </c>
      <c r="I71" s="21">
        <v>0</v>
      </c>
      <c r="J71" s="21">
        <v>0</v>
      </c>
      <c r="L71" s="21">
        <v>0</v>
      </c>
      <c r="M71" s="21">
        <v>0</v>
      </c>
      <c r="N71" s="21">
        <v>0.28000000000000003</v>
      </c>
      <c r="P71" s="19"/>
    </row>
    <row r="72" spans="2:16" s="21" customFormat="1" x14ac:dyDescent="0.3">
      <c r="P72" s="19"/>
    </row>
    <row r="73" spans="2:16" s="21" customFormat="1" x14ac:dyDescent="0.3">
      <c r="H73" s="81" t="s">
        <v>57</v>
      </c>
      <c r="I73" s="81"/>
      <c r="J73" s="81"/>
      <c r="L73" s="81" t="s">
        <v>57</v>
      </c>
      <c r="M73" s="81"/>
      <c r="N73" s="81"/>
      <c r="P73" s="19"/>
    </row>
    <row r="74" spans="2:16" s="21" customFormat="1" x14ac:dyDescent="0.3">
      <c r="E74" s="21" t="s">
        <v>70</v>
      </c>
      <c r="H74" s="21">
        <v>8</v>
      </c>
      <c r="I74" s="21">
        <v>2</v>
      </c>
      <c r="J74" s="21">
        <v>1</v>
      </c>
      <c r="L74" s="21" t="s">
        <v>68</v>
      </c>
      <c r="P74" s="19"/>
    </row>
    <row r="75" spans="2:16" s="21" customFormat="1" x14ac:dyDescent="0.3">
      <c r="E75" s="21" t="s">
        <v>57</v>
      </c>
      <c r="F75" s="21" t="s">
        <v>58</v>
      </c>
      <c r="G75" s="21">
        <v>0.1</v>
      </c>
      <c r="H75" s="21">
        <f t="shared" ref="H75:H84" si="35">IF(AND(J5&gt;0,J5&lt;=0.1),1,0)</f>
        <v>0</v>
      </c>
      <c r="I75" s="21">
        <f t="shared" ref="I75:I84" si="36">IF(AND(J5&gt;0,J5&lt;=0.1),1,0)</f>
        <v>0</v>
      </c>
      <c r="J75" s="21">
        <f t="shared" ref="J75:J84" si="37">IF(AND(J5&gt;0,J5&lt;=0.1),1,0)</f>
        <v>0</v>
      </c>
      <c r="L75" s="21">
        <f>MAX(H75:J75,H87:J87,H98:J98,H109:J109,H120:J120,H131:J131,H142:J142,H153:J153,H164:J164,H175:J175,H186:J186,H197:J197,H208:J208,H219:J219,H230:J230,H241:J241,H252:J252,H263:J263)</f>
        <v>0</v>
      </c>
      <c r="P75" s="19"/>
    </row>
    <row r="76" spans="2:16" s="21" customFormat="1" x14ac:dyDescent="0.3">
      <c r="F76" s="21" t="s">
        <v>59</v>
      </c>
      <c r="G76" s="21">
        <v>0.1</v>
      </c>
      <c r="H76" s="21">
        <f t="shared" si="35"/>
        <v>0</v>
      </c>
      <c r="I76" s="21">
        <f t="shared" si="36"/>
        <v>0</v>
      </c>
      <c r="J76" s="21">
        <f t="shared" si="37"/>
        <v>0</v>
      </c>
      <c r="L76" s="21">
        <f t="shared" ref="L76:L84" si="38">MAX(H76:J76,H88:J88,H99:J99,H110:J110,H121:J121,H132:J132,H143:J143,H154:J154,H165:J165,H176:J176,H187:J187,H198:J198,H209:J209,H220:J220,H231:J231,H242:J242,H253:J253,H264:J264)</f>
        <v>0</v>
      </c>
      <c r="P76" s="19"/>
    </row>
    <row r="77" spans="2:16" s="21" customFormat="1" x14ac:dyDescent="0.3">
      <c r="F77" s="21" t="s">
        <v>60</v>
      </c>
      <c r="G77" s="21">
        <v>0.1</v>
      </c>
      <c r="H77" s="21">
        <f t="shared" si="35"/>
        <v>0</v>
      </c>
      <c r="I77" s="21">
        <f t="shared" si="36"/>
        <v>0</v>
      </c>
      <c r="J77" s="21">
        <f t="shared" si="37"/>
        <v>0</v>
      </c>
      <c r="L77" s="21">
        <f t="shared" si="38"/>
        <v>0</v>
      </c>
      <c r="P77" s="19"/>
    </row>
    <row r="78" spans="2:16" s="21" customFormat="1" x14ac:dyDescent="0.3">
      <c r="F78" s="21" t="s">
        <v>61</v>
      </c>
      <c r="G78" s="21">
        <v>0.1</v>
      </c>
      <c r="H78" s="21">
        <f t="shared" si="35"/>
        <v>0</v>
      </c>
      <c r="I78" s="21">
        <f t="shared" si="36"/>
        <v>0</v>
      </c>
      <c r="J78" s="21">
        <f t="shared" si="37"/>
        <v>0</v>
      </c>
      <c r="L78" s="21">
        <f t="shared" si="38"/>
        <v>0</v>
      </c>
      <c r="P78" s="19"/>
    </row>
    <row r="79" spans="2:16" s="21" customFormat="1" x14ac:dyDescent="0.3">
      <c r="F79" s="21" t="s">
        <v>62</v>
      </c>
      <c r="G79" s="21">
        <v>0.1</v>
      </c>
      <c r="H79" s="21">
        <f t="shared" si="35"/>
        <v>0</v>
      </c>
      <c r="I79" s="21">
        <f t="shared" si="36"/>
        <v>0</v>
      </c>
      <c r="J79" s="21">
        <f t="shared" si="37"/>
        <v>0</v>
      </c>
      <c r="L79" s="21">
        <f t="shared" si="38"/>
        <v>0</v>
      </c>
      <c r="P79" s="19"/>
    </row>
    <row r="80" spans="2:16" s="21" customFormat="1" x14ac:dyDescent="0.3">
      <c r="F80" s="21" t="s">
        <v>63</v>
      </c>
      <c r="G80" s="21">
        <v>0.1</v>
      </c>
      <c r="H80" s="21">
        <f t="shared" si="35"/>
        <v>0</v>
      </c>
      <c r="I80" s="21">
        <f t="shared" si="36"/>
        <v>0</v>
      </c>
      <c r="J80" s="21">
        <f t="shared" si="37"/>
        <v>0</v>
      </c>
      <c r="L80" s="21">
        <f t="shared" si="38"/>
        <v>0</v>
      </c>
      <c r="P80" s="19"/>
    </row>
    <row r="81" spans="6:16" s="21" customFormat="1" x14ac:dyDescent="0.3">
      <c r="F81" s="21" t="s">
        <v>64</v>
      </c>
      <c r="G81" s="21">
        <v>0.1</v>
      </c>
      <c r="H81" s="21">
        <f t="shared" si="35"/>
        <v>0</v>
      </c>
      <c r="I81" s="21">
        <f t="shared" si="36"/>
        <v>0</v>
      </c>
      <c r="J81" s="21">
        <f t="shared" si="37"/>
        <v>0</v>
      </c>
      <c r="L81" s="21">
        <f t="shared" si="38"/>
        <v>0</v>
      </c>
      <c r="P81" s="19"/>
    </row>
    <row r="82" spans="6:16" s="21" customFormat="1" x14ac:dyDescent="0.3">
      <c r="F82" s="21" t="s">
        <v>65</v>
      </c>
      <c r="G82" s="21">
        <v>0.1</v>
      </c>
      <c r="H82" s="21">
        <f t="shared" si="35"/>
        <v>0</v>
      </c>
      <c r="I82" s="21">
        <f t="shared" si="36"/>
        <v>0</v>
      </c>
      <c r="J82" s="21">
        <f t="shared" si="37"/>
        <v>0</v>
      </c>
      <c r="L82" s="21">
        <f t="shared" si="38"/>
        <v>0</v>
      </c>
      <c r="P82" s="19"/>
    </row>
    <row r="83" spans="6:16" s="21" customFormat="1" x14ac:dyDescent="0.3">
      <c r="F83" s="21" t="s">
        <v>66</v>
      </c>
      <c r="G83" s="21">
        <v>0.1</v>
      </c>
      <c r="H83" s="21">
        <f t="shared" si="35"/>
        <v>0</v>
      </c>
      <c r="I83" s="21">
        <f t="shared" si="36"/>
        <v>0</v>
      </c>
      <c r="J83" s="21">
        <f t="shared" si="37"/>
        <v>0</v>
      </c>
      <c r="L83" s="21">
        <f t="shared" si="38"/>
        <v>0</v>
      </c>
      <c r="P83" s="19"/>
    </row>
    <row r="84" spans="6:16" s="21" customFormat="1" x14ac:dyDescent="0.3">
      <c r="F84" s="21" t="s">
        <v>67</v>
      </c>
      <c r="G84" s="21">
        <v>0.1</v>
      </c>
      <c r="H84" s="21">
        <f t="shared" si="35"/>
        <v>0</v>
      </c>
      <c r="I84" s="21">
        <f t="shared" si="36"/>
        <v>0</v>
      </c>
      <c r="J84" s="21">
        <f t="shared" si="37"/>
        <v>0</v>
      </c>
      <c r="L84" s="21">
        <f t="shared" si="38"/>
        <v>0</v>
      </c>
      <c r="P84" s="19"/>
    </row>
    <row r="85" spans="6:16" s="21" customFormat="1" x14ac:dyDescent="0.3">
      <c r="P85" s="19"/>
    </row>
    <row r="86" spans="6:16" s="21" customFormat="1" x14ac:dyDescent="0.3">
      <c r="P86" s="19"/>
    </row>
    <row r="87" spans="6:16" s="21" customFormat="1" x14ac:dyDescent="0.3">
      <c r="F87" s="21" t="s">
        <v>58</v>
      </c>
      <c r="G87" s="21">
        <v>0.2</v>
      </c>
      <c r="H87" s="21">
        <f t="shared" ref="H87:H96" si="39">IF(AND(J5&gt;0.1,J5&lt;=0.2,L5=8),1+(J5-0.1)*(0.85-1)/(0.2-0.1),0)</f>
        <v>0</v>
      </c>
      <c r="I87" s="21">
        <f t="shared" ref="I87:I96" si="40">IF(AND(J5&gt;0.1,J5&lt;=0.2,L5=2),1+(J5-0.1)*(0.95-1)/(0.2-0.1),0)</f>
        <v>0</v>
      </c>
      <c r="J87" s="21">
        <f t="shared" ref="J87:J96" si="41">IF(AND(J5&gt;0.1,J5&lt;=0.2,L5=1),1,0)</f>
        <v>0</v>
      </c>
      <c r="P87" s="19"/>
    </row>
    <row r="88" spans="6:16" s="21" customFormat="1" x14ac:dyDescent="0.3">
      <c r="F88" s="21" t="s">
        <v>59</v>
      </c>
      <c r="G88" s="21">
        <v>0.2</v>
      </c>
      <c r="H88" s="21">
        <f t="shared" si="39"/>
        <v>0</v>
      </c>
      <c r="I88" s="21">
        <f t="shared" si="40"/>
        <v>0</v>
      </c>
      <c r="J88" s="21">
        <f t="shared" si="41"/>
        <v>0</v>
      </c>
      <c r="P88" s="19"/>
    </row>
    <row r="89" spans="6:16" s="21" customFormat="1" x14ac:dyDescent="0.3">
      <c r="F89" s="21" t="s">
        <v>60</v>
      </c>
      <c r="G89" s="21">
        <v>0.2</v>
      </c>
      <c r="H89" s="21">
        <f t="shared" si="39"/>
        <v>0</v>
      </c>
      <c r="I89" s="21">
        <f t="shared" si="40"/>
        <v>0</v>
      </c>
      <c r="J89" s="21">
        <f t="shared" si="41"/>
        <v>0</v>
      </c>
      <c r="P89" s="19"/>
    </row>
    <row r="90" spans="6:16" s="21" customFormat="1" x14ac:dyDescent="0.3">
      <c r="F90" s="21" t="s">
        <v>61</v>
      </c>
      <c r="G90" s="21">
        <v>0.2</v>
      </c>
      <c r="H90" s="21">
        <f t="shared" si="39"/>
        <v>0</v>
      </c>
      <c r="I90" s="21">
        <f t="shared" si="40"/>
        <v>0</v>
      </c>
      <c r="J90" s="21">
        <f t="shared" si="41"/>
        <v>0</v>
      </c>
      <c r="P90" s="19"/>
    </row>
    <row r="91" spans="6:16" s="21" customFormat="1" x14ac:dyDescent="0.3">
      <c r="F91" s="21" t="s">
        <v>62</v>
      </c>
      <c r="G91" s="21">
        <v>0.2</v>
      </c>
      <c r="H91" s="21">
        <f t="shared" si="39"/>
        <v>0</v>
      </c>
      <c r="I91" s="21">
        <f t="shared" si="40"/>
        <v>0</v>
      </c>
      <c r="J91" s="21">
        <f t="shared" si="41"/>
        <v>0</v>
      </c>
      <c r="P91" s="19"/>
    </row>
    <row r="92" spans="6:16" s="21" customFormat="1" x14ac:dyDescent="0.3">
      <c r="F92" s="21" t="s">
        <v>63</v>
      </c>
      <c r="G92" s="21">
        <v>0.2</v>
      </c>
      <c r="H92" s="21">
        <f t="shared" si="39"/>
        <v>0</v>
      </c>
      <c r="I92" s="21">
        <f t="shared" si="40"/>
        <v>0</v>
      </c>
      <c r="J92" s="21">
        <f t="shared" si="41"/>
        <v>0</v>
      </c>
      <c r="P92" s="19"/>
    </row>
    <row r="93" spans="6:16" s="21" customFormat="1" x14ac:dyDescent="0.3">
      <c r="F93" s="21" t="s">
        <v>64</v>
      </c>
      <c r="G93" s="21">
        <v>0.2</v>
      </c>
      <c r="H93" s="21">
        <f t="shared" si="39"/>
        <v>0</v>
      </c>
      <c r="I93" s="21">
        <f t="shared" si="40"/>
        <v>0</v>
      </c>
      <c r="J93" s="21">
        <f t="shared" si="41"/>
        <v>0</v>
      </c>
      <c r="P93" s="19"/>
    </row>
    <row r="94" spans="6:16" s="21" customFormat="1" x14ac:dyDescent="0.3">
      <c r="F94" s="21" t="s">
        <v>65</v>
      </c>
      <c r="G94" s="21">
        <v>0.2</v>
      </c>
      <c r="H94" s="21">
        <f t="shared" si="39"/>
        <v>0</v>
      </c>
      <c r="I94" s="21">
        <f t="shared" si="40"/>
        <v>0</v>
      </c>
      <c r="J94" s="21">
        <f t="shared" si="41"/>
        <v>0</v>
      </c>
      <c r="P94" s="19"/>
    </row>
    <row r="95" spans="6:16" s="21" customFormat="1" x14ac:dyDescent="0.3">
      <c r="F95" s="21" t="s">
        <v>66</v>
      </c>
      <c r="G95" s="21">
        <v>0.2</v>
      </c>
      <c r="H95" s="21">
        <f t="shared" si="39"/>
        <v>0</v>
      </c>
      <c r="I95" s="21">
        <f t="shared" si="40"/>
        <v>0</v>
      </c>
      <c r="J95" s="21">
        <f t="shared" si="41"/>
        <v>0</v>
      </c>
      <c r="P95" s="19"/>
    </row>
    <row r="96" spans="6:16" s="21" customFormat="1" x14ac:dyDescent="0.3">
      <c r="F96" s="21" t="s">
        <v>67</v>
      </c>
      <c r="G96" s="21">
        <v>0.2</v>
      </c>
      <c r="H96" s="21">
        <f t="shared" si="39"/>
        <v>0</v>
      </c>
      <c r="I96" s="21">
        <f t="shared" si="40"/>
        <v>0</v>
      </c>
      <c r="J96" s="21">
        <f t="shared" si="41"/>
        <v>0</v>
      </c>
      <c r="P96" s="19"/>
    </row>
    <row r="97" spans="6:16" s="21" customFormat="1" x14ac:dyDescent="0.3">
      <c r="H97" s="21" t="s">
        <v>57</v>
      </c>
      <c r="P97" s="19"/>
    </row>
    <row r="98" spans="6:16" s="21" customFormat="1" x14ac:dyDescent="0.3">
      <c r="F98" s="21" t="s">
        <v>58</v>
      </c>
      <c r="G98" s="21">
        <v>0.5</v>
      </c>
      <c r="H98" s="21">
        <f t="shared" ref="H98:H107" si="42">IF(AND(J5&gt;0.2,J5&lt;=0.5,L5=8),0.85+(J5-0.2)*(0.81-0.85)/(0.5-0.2),0)</f>
        <v>0</v>
      </c>
      <c r="I98" s="21">
        <f t="shared" ref="I98:I107" si="43">IF(AND(J5&gt;0.2,J5&lt;=0.5,L5=2),0.95+(J5-0.2)*(0.92-0.95)/(0.5-0.2),0)</f>
        <v>0</v>
      </c>
      <c r="J98" s="21">
        <f t="shared" ref="J98:J107" si="44">IF(AND(J5&gt;0.2,J5&lt;=0.5,L5=1),1+(J5-0.2)*(0.97-1)/(0.5-0.2),0)</f>
        <v>0</v>
      </c>
      <c r="P98" s="19"/>
    </row>
    <row r="99" spans="6:16" s="21" customFormat="1" x14ac:dyDescent="0.3">
      <c r="F99" s="21" t="s">
        <v>59</v>
      </c>
      <c r="G99" s="21">
        <v>0.5</v>
      </c>
      <c r="H99" s="21">
        <f t="shared" si="42"/>
        <v>0</v>
      </c>
      <c r="I99" s="21">
        <f t="shared" si="43"/>
        <v>0</v>
      </c>
      <c r="J99" s="21">
        <f t="shared" si="44"/>
        <v>0</v>
      </c>
      <c r="P99" s="19"/>
    </row>
    <row r="100" spans="6:16" s="21" customFormat="1" x14ac:dyDescent="0.3">
      <c r="F100" s="21" t="s">
        <v>60</v>
      </c>
      <c r="G100" s="21">
        <v>0.5</v>
      </c>
      <c r="H100" s="21">
        <f t="shared" si="42"/>
        <v>0</v>
      </c>
      <c r="I100" s="21">
        <f t="shared" si="43"/>
        <v>0</v>
      </c>
      <c r="J100" s="21">
        <f t="shared" si="44"/>
        <v>0</v>
      </c>
      <c r="P100" s="19"/>
    </row>
    <row r="101" spans="6:16" s="21" customFormat="1" x14ac:dyDescent="0.3">
      <c r="F101" s="21" t="s">
        <v>61</v>
      </c>
      <c r="G101" s="21">
        <v>0.5</v>
      </c>
      <c r="H101" s="21">
        <f t="shared" si="42"/>
        <v>0</v>
      </c>
      <c r="I101" s="21">
        <f t="shared" si="43"/>
        <v>0</v>
      </c>
      <c r="J101" s="21">
        <f t="shared" si="44"/>
        <v>0</v>
      </c>
      <c r="P101" s="19"/>
    </row>
    <row r="102" spans="6:16" s="21" customFormat="1" x14ac:dyDescent="0.3">
      <c r="F102" s="21" t="s">
        <v>62</v>
      </c>
      <c r="G102" s="21">
        <v>0.5</v>
      </c>
      <c r="H102" s="21">
        <f t="shared" si="42"/>
        <v>0</v>
      </c>
      <c r="I102" s="21">
        <f t="shared" si="43"/>
        <v>0</v>
      </c>
      <c r="J102" s="21">
        <f t="shared" si="44"/>
        <v>0</v>
      </c>
      <c r="P102" s="19"/>
    </row>
    <row r="103" spans="6:16" s="21" customFormat="1" x14ac:dyDescent="0.3">
      <c r="F103" s="21" t="s">
        <v>63</v>
      </c>
      <c r="G103" s="21">
        <v>0.5</v>
      </c>
      <c r="H103" s="21">
        <f t="shared" si="42"/>
        <v>0</v>
      </c>
      <c r="I103" s="21">
        <f t="shared" si="43"/>
        <v>0</v>
      </c>
      <c r="J103" s="21">
        <f t="shared" si="44"/>
        <v>0</v>
      </c>
      <c r="P103" s="19"/>
    </row>
    <row r="104" spans="6:16" s="21" customFormat="1" x14ac:dyDescent="0.3">
      <c r="F104" s="21" t="s">
        <v>64</v>
      </c>
      <c r="G104" s="21">
        <v>0.5</v>
      </c>
      <c r="H104" s="21">
        <f t="shared" si="42"/>
        <v>0</v>
      </c>
      <c r="I104" s="21">
        <f t="shared" si="43"/>
        <v>0</v>
      </c>
      <c r="J104" s="21">
        <f t="shared" si="44"/>
        <v>0</v>
      </c>
      <c r="P104" s="19"/>
    </row>
    <row r="105" spans="6:16" s="21" customFormat="1" x14ac:dyDescent="0.3">
      <c r="F105" s="21" t="s">
        <v>65</v>
      </c>
      <c r="G105" s="21">
        <v>0.5</v>
      </c>
      <c r="H105" s="21">
        <f t="shared" si="42"/>
        <v>0</v>
      </c>
      <c r="I105" s="21">
        <f t="shared" si="43"/>
        <v>0</v>
      </c>
      <c r="J105" s="21">
        <f t="shared" si="44"/>
        <v>0</v>
      </c>
      <c r="P105" s="19"/>
    </row>
    <row r="106" spans="6:16" s="21" customFormat="1" x14ac:dyDescent="0.3">
      <c r="F106" s="21" t="s">
        <v>66</v>
      </c>
      <c r="G106" s="21">
        <v>0.5</v>
      </c>
      <c r="H106" s="21">
        <f t="shared" si="42"/>
        <v>0</v>
      </c>
      <c r="I106" s="21">
        <f t="shared" si="43"/>
        <v>0</v>
      </c>
      <c r="J106" s="21">
        <f t="shared" si="44"/>
        <v>0</v>
      </c>
      <c r="P106" s="19"/>
    </row>
    <row r="107" spans="6:16" s="21" customFormat="1" x14ac:dyDescent="0.3">
      <c r="F107" s="21" t="s">
        <v>67</v>
      </c>
      <c r="G107" s="21">
        <v>0.5</v>
      </c>
      <c r="H107" s="21">
        <f t="shared" si="42"/>
        <v>0</v>
      </c>
      <c r="I107" s="21">
        <f t="shared" si="43"/>
        <v>0</v>
      </c>
      <c r="J107" s="21">
        <f t="shared" si="44"/>
        <v>0</v>
      </c>
      <c r="P107" s="19"/>
    </row>
    <row r="108" spans="6:16" s="21" customFormat="1" x14ac:dyDescent="0.3">
      <c r="G108" s="21" t="s">
        <v>57</v>
      </c>
      <c r="P108" s="19"/>
    </row>
    <row r="109" spans="6:16" s="21" customFormat="1" x14ac:dyDescent="0.3">
      <c r="F109" s="21" t="s">
        <v>58</v>
      </c>
      <c r="G109" s="21">
        <v>1</v>
      </c>
      <c r="H109" s="21">
        <f t="shared" ref="H109:H118" si="45">IF(AND(J5&gt;0.5,J5&lt;=1,L5=8),0.81+(J5-0.5)*(0.75-0.81)/(1-0.5),0)</f>
        <v>0</v>
      </c>
      <c r="I109" s="21">
        <f t="shared" ref="I109:I118" si="46">IF(AND(J5&gt;0.5,J5&lt;=1,L5=2),0.92+(J5-0.5)*(0.88-0.92)/(1-0.5),0)</f>
        <v>0</v>
      </c>
      <c r="J109" s="21">
        <f t="shared" ref="J109:J118" si="47">IF(AND(J5&gt;0.5,J5&lt;=1,L5=1),0.97+(J5-0.5)*(0.94-0.97)/(1-0.5),0)</f>
        <v>0</v>
      </c>
      <c r="P109" s="19"/>
    </row>
    <row r="110" spans="6:16" s="21" customFormat="1" x14ac:dyDescent="0.3">
      <c r="F110" s="21" t="s">
        <v>59</v>
      </c>
      <c r="G110" s="21">
        <v>1</v>
      </c>
      <c r="H110" s="21">
        <f t="shared" si="45"/>
        <v>0</v>
      </c>
      <c r="I110" s="21">
        <f t="shared" si="46"/>
        <v>0</v>
      </c>
      <c r="J110" s="21">
        <f t="shared" si="47"/>
        <v>0</v>
      </c>
      <c r="P110" s="19"/>
    </row>
    <row r="111" spans="6:16" s="21" customFormat="1" x14ac:dyDescent="0.3">
      <c r="F111" s="21" t="s">
        <v>60</v>
      </c>
      <c r="G111" s="21">
        <v>1</v>
      </c>
      <c r="H111" s="21">
        <f t="shared" si="45"/>
        <v>0</v>
      </c>
      <c r="I111" s="21">
        <f t="shared" si="46"/>
        <v>0</v>
      </c>
      <c r="J111" s="21">
        <f t="shared" si="47"/>
        <v>0</v>
      </c>
      <c r="P111" s="19"/>
    </row>
    <row r="112" spans="6:16" s="21" customFormat="1" x14ac:dyDescent="0.3">
      <c r="F112" s="21" t="s">
        <v>61</v>
      </c>
      <c r="G112" s="21">
        <v>1</v>
      </c>
      <c r="H112" s="21">
        <f t="shared" si="45"/>
        <v>0</v>
      </c>
      <c r="I112" s="21">
        <f t="shared" si="46"/>
        <v>0</v>
      </c>
      <c r="J112" s="21">
        <f t="shared" si="47"/>
        <v>0</v>
      </c>
      <c r="P112" s="19"/>
    </row>
    <row r="113" spans="6:16" s="21" customFormat="1" x14ac:dyDescent="0.3">
      <c r="F113" s="21" t="s">
        <v>62</v>
      </c>
      <c r="G113" s="21">
        <v>1</v>
      </c>
      <c r="H113" s="21">
        <f t="shared" si="45"/>
        <v>0</v>
      </c>
      <c r="I113" s="21">
        <f t="shared" si="46"/>
        <v>0</v>
      </c>
      <c r="J113" s="21">
        <f t="shared" si="47"/>
        <v>0</v>
      </c>
      <c r="P113" s="19"/>
    </row>
    <row r="114" spans="6:16" s="21" customFormat="1" x14ac:dyDescent="0.3">
      <c r="F114" s="21" t="s">
        <v>63</v>
      </c>
      <c r="G114" s="21">
        <v>1</v>
      </c>
      <c r="H114" s="21">
        <f t="shared" si="45"/>
        <v>0</v>
      </c>
      <c r="I114" s="21">
        <f t="shared" si="46"/>
        <v>0</v>
      </c>
      <c r="J114" s="21">
        <f t="shared" si="47"/>
        <v>0</v>
      </c>
      <c r="P114" s="19"/>
    </row>
    <row r="115" spans="6:16" s="21" customFormat="1" x14ac:dyDescent="0.3">
      <c r="F115" s="21" t="s">
        <v>64</v>
      </c>
      <c r="G115" s="21">
        <v>1</v>
      </c>
      <c r="H115" s="21">
        <f t="shared" si="45"/>
        <v>0</v>
      </c>
      <c r="I115" s="21">
        <f t="shared" si="46"/>
        <v>0</v>
      </c>
      <c r="J115" s="21">
        <f t="shared" si="47"/>
        <v>0</v>
      </c>
      <c r="P115" s="19"/>
    </row>
    <row r="116" spans="6:16" s="21" customFormat="1" x14ac:dyDescent="0.3">
      <c r="F116" s="21" t="s">
        <v>65</v>
      </c>
      <c r="G116" s="21">
        <v>1</v>
      </c>
      <c r="H116" s="21">
        <f t="shared" si="45"/>
        <v>0</v>
      </c>
      <c r="I116" s="21">
        <f t="shared" si="46"/>
        <v>0</v>
      </c>
      <c r="J116" s="21">
        <f t="shared" si="47"/>
        <v>0</v>
      </c>
      <c r="P116" s="19"/>
    </row>
    <row r="117" spans="6:16" s="21" customFormat="1" x14ac:dyDescent="0.3">
      <c r="F117" s="21" t="s">
        <v>66</v>
      </c>
      <c r="G117" s="21">
        <v>1</v>
      </c>
      <c r="H117" s="21">
        <f t="shared" si="45"/>
        <v>0</v>
      </c>
      <c r="I117" s="21">
        <f t="shared" si="46"/>
        <v>0</v>
      </c>
      <c r="J117" s="21">
        <f t="shared" si="47"/>
        <v>0</v>
      </c>
      <c r="P117" s="19"/>
    </row>
    <row r="118" spans="6:16" s="21" customFormat="1" x14ac:dyDescent="0.3">
      <c r="F118" s="21" t="s">
        <v>67</v>
      </c>
      <c r="G118" s="21">
        <v>1</v>
      </c>
      <c r="H118" s="21">
        <f t="shared" si="45"/>
        <v>0</v>
      </c>
      <c r="I118" s="21">
        <f t="shared" si="46"/>
        <v>0</v>
      </c>
      <c r="J118" s="21">
        <f t="shared" si="47"/>
        <v>0</v>
      </c>
      <c r="P118" s="19"/>
    </row>
    <row r="119" spans="6:16" s="21" customFormat="1" x14ac:dyDescent="0.3">
      <c r="P119" s="19"/>
    </row>
    <row r="120" spans="6:16" s="21" customFormat="1" x14ac:dyDescent="0.3">
      <c r="F120" s="21" t="s">
        <v>58</v>
      </c>
      <c r="G120" s="21">
        <v>2</v>
      </c>
      <c r="H120" s="21">
        <f t="shared" ref="H120:H129" si="48">IF(AND(J5&gt;1,J5&lt;=2,L5=8),0.75+(J5-1)*(0.65-0.75)/(2-1),0)</f>
        <v>0</v>
      </c>
      <c r="I120" s="21">
        <f t="shared" ref="I120:I129" si="49">IF(AND(J5&gt;1,J5&lt;=2,L5=2),0.88+(J5-1)*(0.84-0.88)/(2-1),0)</f>
        <v>0</v>
      </c>
      <c r="J120" s="21">
        <f t="shared" ref="J120:J129" si="50">IF(AND(J5&gt;1,J5&lt;=2,L5=1),0.94+(J5-1)*(0.91-0.94)/(2-1),0)</f>
        <v>0</v>
      </c>
      <c r="P120" s="19"/>
    </row>
    <row r="121" spans="6:16" s="21" customFormat="1" x14ac:dyDescent="0.3">
      <c r="F121" s="21" t="s">
        <v>59</v>
      </c>
      <c r="G121" s="21">
        <v>2</v>
      </c>
      <c r="H121" s="21">
        <f t="shared" si="48"/>
        <v>0</v>
      </c>
      <c r="I121" s="21">
        <f t="shared" si="49"/>
        <v>0</v>
      </c>
      <c r="J121" s="21">
        <f t="shared" si="50"/>
        <v>0</v>
      </c>
      <c r="P121" s="19"/>
    </row>
    <row r="122" spans="6:16" s="21" customFormat="1" x14ac:dyDescent="0.3">
      <c r="F122" s="21" t="s">
        <v>60</v>
      </c>
      <c r="G122" s="21">
        <v>2</v>
      </c>
      <c r="H122" s="21">
        <f t="shared" si="48"/>
        <v>0</v>
      </c>
      <c r="I122" s="21">
        <f t="shared" si="49"/>
        <v>0</v>
      </c>
      <c r="J122" s="21">
        <f t="shared" si="50"/>
        <v>0</v>
      </c>
      <c r="P122" s="19"/>
    </row>
    <row r="123" spans="6:16" s="21" customFormat="1" x14ac:dyDescent="0.3">
      <c r="F123" s="21" t="s">
        <v>61</v>
      </c>
      <c r="G123" s="21">
        <v>2</v>
      </c>
      <c r="H123" s="21">
        <f t="shared" si="48"/>
        <v>0</v>
      </c>
      <c r="I123" s="21">
        <f t="shared" si="49"/>
        <v>0</v>
      </c>
      <c r="J123" s="21">
        <f t="shared" si="50"/>
        <v>0</v>
      </c>
      <c r="P123" s="19"/>
    </row>
    <row r="124" spans="6:16" s="21" customFormat="1" x14ac:dyDescent="0.3">
      <c r="F124" s="21" t="s">
        <v>62</v>
      </c>
      <c r="G124" s="21">
        <v>2</v>
      </c>
      <c r="H124" s="21">
        <f t="shared" si="48"/>
        <v>0</v>
      </c>
      <c r="I124" s="21">
        <f t="shared" si="49"/>
        <v>0</v>
      </c>
      <c r="J124" s="21">
        <f t="shared" si="50"/>
        <v>0</v>
      </c>
      <c r="P124" s="19"/>
    </row>
    <row r="125" spans="6:16" s="21" customFormat="1" x14ac:dyDescent="0.3">
      <c r="F125" s="21" t="s">
        <v>63</v>
      </c>
      <c r="G125" s="21">
        <v>2</v>
      </c>
      <c r="H125" s="21">
        <f t="shared" si="48"/>
        <v>0</v>
      </c>
      <c r="I125" s="21">
        <f t="shared" si="49"/>
        <v>0</v>
      </c>
      <c r="J125" s="21">
        <f t="shared" si="50"/>
        <v>0</v>
      </c>
      <c r="P125" s="19"/>
    </row>
    <row r="126" spans="6:16" s="21" customFormat="1" x14ac:dyDescent="0.3">
      <c r="F126" s="21" t="s">
        <v>64</v>
      </c>
      <c r="G126" s="21">
        <v>2</v>
      </c>
      <c r="H126" s="21">
        <f t="shared" si="48"/>
        <v>0</v>
      </c>
      <c r="I126" s="21">
        <f t="shared" si="49"/>
        <v>0</v>
      </c>
      <c r="J126" s="21">
        <f t="shared" si="50"/>
        <v>0</v>
      </c>
      <c r="P126" s="19"/>
    </row>
    <row r="127" spans="6:16" s="21" customFormat="1" x14ac:dyDescent="0.3">
      <c r="F127" s="21" t="s">
        <v>65</v>
      </c>
      <c r="G127" s="21">
        <v>2</v>
      </c>
      <c r="H127" s="21">
        <f t="shared" si="48"/>
        <v>0</v>
      </c>
      <c r="I127" s="21">
        <f t="shared" si="49"/>
        <v>0</v>
      </c>
      <c r="J127" s="21">
        <f t="shared" si="50"/>
        <v>0</v>
      </c>
      <c r="P127" s="19"/>
    </row>
    <row r="128" spans="6:16" s="21" customFormat="1" x14ac:dyDescent="0.3">
      <c r="F128" s="21" t="s">
        <v>66</v>
      </c>
      <c r="G128" s="21">
        <v>2</v>
      </c>
      <c r="H128" s="21">
        <f t="shared" si="48"/>
        <v>0</v>
      </c>
      <c r="I128" s="21">
        <f t="shared" si="49"/>
        <v>0</v>
      </c>
      <c r="J128" s="21">
        <f t="shared" si="50"/>
        <v>0</v>
      </c>
      <c r="P128" s="19"/>
    </row>
    <row r="129" spans="6:16" s="21" customFormat="1" x14ac:dyDescent="0.3">
      <c r="F129" s="21" t="s">
        <v>67</v>
      </c>
      <c r="G129" s="21">
        <v>2</v>
      </c>
      <c r="H129" s="21">
        <f t="shared" si="48"/>
        <v>0</v>
      </c>
      <c r="I129" s="21">
        <f t="shared" si="49"/>
        <v>0</v>
      </c>
      <c r="J129" s="21">
        <f t="shared" si="50"/>
        <v>0</v>
      </c>
      <c r="P129" s="19"/>
    </row>
    <row r="130" spans="6:16" s="21" customFormat="1" x14ac:dyDescent="0.3">
      <c r="P130" s="19"/>
    </row>
    <row r="131" spans="6:16" s="21" customFormat="1" x14ac:dyDescent="0.3">
      <c r="F131" s="21" t="s">
        <v>58</v>
      </c>
      <c r="G131" s="21">
        <v>3</v>
      </c>
      <c r="H131" s="21">
        <f t="shared" ref="H131:H140" si="51">IF(AND(J5&gt;2,J5&lt;=3,L5=8),0.65+(J5-2)*(0.55-0.65)/(3-2),0)</f>
        <v>0</v>
      </c>
      <c r="I131" s="21">
        <f t="shared" ref="I131:I140" si="52">IF(AND(J5&gt;2,J5&lt;=3,L5=2),0.84+(J5-2)*(0.79-0.84)/(3-2),0)</f>
        <v>0</v>
      </c>
      <c r="J131" s="21">
        <f t="shared" ref="J131:J140" si="53">IF(AND(J5&gt;2,J5&lt;=3,L5=1),0.91+(J5-2)*(0.88-0.91)/(3-2),0)</f>
        <v>0</v>
      </c>
      <c r="P131" s="19"/>
    </row>
    <row r="132" spans="6:16" s="21" customFormat="1" x14ac:dyDescent="0.3">
      <c r="F132" s="21" t="s">
        <v>59</v>
      </c>
      <c r="G132" s="21">
        <v>3</v>
      </c>
      <c r="H132" s="21">
        <f t="shared" si="51"/>
        <v>0</v>
      </c>
      <c r="I132" s="21">
        <f t="shared" si="52"/>
        <v>0</v>
      </c>
      <c r="J132" s="21">
        <f t="shared" si="53"/>
        <v>0</v>
      </c>
      <c r="P132" s="19"/>
    </row>
    <row r="133" spans="6:16" s="21" customFormat="1" x14ac:dyDescent="0.3">
      <c r="F133" s="21" t="s">
        <v>60</v>
      </c>
      <c r="G133" s="21">
        <v>3</v>
      </c>
      <c r="H133" s="21">
        <f t="shared" si="51"/>
        <v>0</v>
      </c>
      <c r="I133" s="21">
        <f t="shared" si="52"/>
        <v>0</v>
      </c>
      <c r="J133" s="21">
        <f t="shared" si="53"/>
        <v>0</v>
      </c>
      <c r="P133" s="19"/>
    </row>
    <row r="134" spans="6:16" s="21" customFormat="1" x14ac:dyDescent="0.3">
      <c r="F134" s="21" t="s">
        <v>61</v>
      </c>
      <c r="G134" s="21">
        <v>3</v>
      </c>
      <c r="H134" s="21">
        <f t="shared" si="51"/>
        <v>0</v>
      </c>
      <c r="I134" s="21">
        <f t="shared" si="52"/>
        <v>0</v>
      </c>
      <c r="J134" s="21">
        <f t="shared" si="53"/>
        <v>0</v>
      </c>
      <c r="P134" s="19"/>
    </row>
    <row r="135" spans="6:16" s="21" customFormat="1" x14ac:dyDescent="0.3">
      <c r="F135" s="21" t="s">
        <v>62</v>
      </c>
      <c r="G135" s="21">
        <v>3</v>
      </c>
      <c r="H135" s="21">
        <f t="shared" si="51"/>
        <v>0</v>
      </c>
      <c r="I135" s="21">
        <f t="shared" si="52"/>
        <v>0</v>
      </c>
      <c r="J135" s="21">
        <f t="shared" si="53"/>
        <v>0</v>
      </c>
      <c r="P135" s="19"/>
    </row>
    <row r="136" spans="6:16" s="21" customFormat="1" x14ac:dyDescent="0.3">
      <c r="F136" s="21" t="s">
        <v>63</v>
      </c>
      <c r="G136" s="21">
        <v>3</v>
      </c>
      <c r="H136" s="21">
        <f t="shared" si="51"/>
        <v>0</v>
      </c>
      <c r="I136" s="21">
        <f t="shared" si="52"/>
        <v>0</v>
      </c>
      <c r="J136" s="21">
        <f t="shared" si="53"/>
        <v>0</v>
      </c>
      <c r="P136" s="19"/>
    </row>
    <row r="137" spans="6:16" s="21" customFormat="1" x14ac:dyDescent="0.3">
      <c r="F137" s="21" t="s">
        <v>64</v>
      </c>
      <c r="G137" s="21">
        <v>3</v>
      </c>
      <c r="H137" s="21">
        <f t="shared" si="51"/>
        <v>0</v>
      </c>
      <c r="I137" s="21">
        <f t="shared" si="52"/>
        <v>0</v>
      </c>
      <c r="J137" s="21">
        <f t="shared" si="53"/>
        <v>0</v>
      </c>
      <c r="P137" s="19"/>
    </row>
    <row r="138" spans="6:16" s="21" customFormat="1" x14ac:dyDescent="0.3">
      <c r="F138" s="21" t="s">
        <v>65</v>
      </c>
      <c r="G138" s="21">
        <v>3</v>
      </c>
      <c r="H138" s="21">
        <f t="shared" si="51"/>
        <v>0</v>
      </c>
      <c r="I138" s="21">
        <f t="shared" si="52"/>
        <v>0</v>
      </c>
      <c r="J138" s="21">
        <f t="shared" si="53"/>
        <v>0</v>
      </c>
      <c r="P138" s="19"/>
    </row>
    <row r="139" spans="6:16" s="21" customFormat="1" x14ac:dyDescent="0.3">
      <c r="F139" s="21" t="s">
        <v>66</v>
      </c>
      <c r="G139" s="21">
        <v>3</v>
      </c>
      <c r="H139" s="21">
        <f t="shared" si="51"/>
        <v>0</v>
      </c>
      <c r="I139" s="21">
        <f t="shared" si="52"/>
        <v>0</v>
      </c>
      <c r="J139" s="21">
        <f t="shared" si="53"/>
        <v>0</v>
      </c>
      <c r="P139" s="19"/>
    </row>
    <row r="140" spans="6:16" s="21" customFormat="1" x14ac:dyDescent="0.3">
      <c r="F140" s="21" t="s">
        <v>67</v>
      </c>
      <c r="G140" s="21">
        <v>3</v>
      </c>
      <c r="H140" s="21">
        <f t="shared" si="51"/>
        <v>0</v>
      </c>
      <c r="I140" s="21">
        <f t="shared" si="52"/>
        <v>0</v>
      </c>
      <c r="J140" s="21">
        <f t="shared" si="53"/>
        <v>0</v>
      </c>
      <c r="P140" s="19"/>
    </row>
    <row r="141" spans="6:16" s="21" customFormat="1" x14ac:dyDescent="0.3">
      <c r="P141" s="19"/>
    </row>
    <row r="142" spans="6:16" s="21" customFormat="1" x14ac:dyDescent="0.3">
      <c r="F142" s="21" t="s">
        <v>58</v>
      </c>
      <c r="G142" s="21">
        <v>4</v>
      </c>
      <c r="H142" s="21">
        <f t="shared" ref="H142:H151" si="54">IF(AND(J5&gt;3,J5&lt;=4,L5=8),0.55+(J5-3)*(0.55-0.65)/(4-3),0)</f>
        <v>0</v>
      </c>
      <c r="I142" s="21">
        <f t="shared" ref="I142:I151" si="55">IF(AND(J5&gt;3,J5&lt;=4,L5=2),0.79+(J5-3)*(0.79-0.84)/(4-3),0)</f>
        <v>0</v>
      </c>
      <c r="J142" s="21">
        <f t="shared" ref="J142:J151" si="56">IF(AND(J5&gt;3,J5&lt;=4,L5=1),0.88+(J5-3)*(0.84-0.88)/(4-3),0)</f>
        <v>0</v>
      </c>
      <c r="P142" s="19"/>
    </row>
    <row r="143" spans="6:16" s="21" customFormat="1" x14ac:dyDescent="0.3">
      <c r="F143" s="21" t="s">
        <v>59</v>
      </c>
      <c r="G143" s="21">
        <v>4</v>
      </c>
      <c r="H143" s="21">
        <f t="shared" si="54"/>
        <v>0</v>
      </c>
      <c r="I143" s="21">
        <f t="shared" si="55"/>
        <v>0</v>
      </c>
      <c r="J143" s="21">
        <f t="shared" si="56"/>
        <v>0</v>
      </c>
      <c r="P143" s="19"/>
    </row>
    <row r="144" spans="6:16" s="21" customFormat="1" x14ac:dyDescent="0.3">
      <c r="F144" s="21" t="s">
        <v>60</v>
      </c>
      <c r="G144" s="21">
        <v>4</v>
      </c>
      <c r="H144" s="21">
        <f t="shared" si="54"/>
        <v>0</v>
      </c>
      <c r="I144" s="21">
        <f t="shared" si="55"/>
        <v>0</v>
      </c>
      <c r="J144" s="21">
        <f t="shared" si="56"/>
        <v>0</v>
      </c>
      <c r="P144" s="19"/>
    </row>
    <row r="145" spans="6:16" s="21" customFormat="1" x14ac:dyDescent="0.3">
      <c r="F145" s="21" t="s">
        <v>61</v>
      </c>
      <c r="G145" s="21">
        <v>4</v>
      </c>
      <c r="H145" s="21">
        <f t="shared" si="54"/>
        <v>0</v>
      </c>
      <c r="I145" s="21">
        <f t="shared" si="55"/>
        <v>0</v>
      </c>
      <c r="J145" s="21">
        <f t="shared" si="56"/>
        <v>0</v>
      </c>
      <c r="P145" s="19"/>
    </row>
    <row r="146" spans="6:16" s="21" customFormat="1" x14ac:dyDescent="0.3">
      <c r="F146" s="21" t="s">
        <v>62</v>
      </c>
      <c r="G146" s="21">
        <v>4</v>
      </c>
      <c r="H146" s="21">
        <f t="shared" si="54"/>
        <v>0</v>
      </c>
      <c r="I146" s="21">
        <f t="shared" si="55"/>
        <v>0</v>
      </c>
      <c r="J146" s="21">
        <f t="shared" si="56"/>
        <v>0</v>
      </c>
      <c r="P146" s="19"/>
    </row>
    <row r="147" spans="6:16" s="21" customFormat="1" x14ac:dyDescent="0.3">
      <c r="F147" s="21" t="s">
        <v>63</v>
      </c>
      <c r="G147" s="21">
        <v>4</v>
      </c>
      <c r="H147" s="21">
        <f t="shared" si="54"/>
        <v>0</v>
      </c>
      <c r="I147" s="21">
        <f t="shared" si="55"/>
        <v>0</v>
      </c>
      <c r="J147" s="21">
        <f t="shared" si="56"/>
        <v>0</v>
      </c>
      <c r="P147" s="19"/>
    </row>
    <row r="148" spans="6:16" s="21" customFormat="1" x14ac:dyDescent="0.3">
      <c r="F148" s="21" t="s">
        <v>64</v>
      </c>
      <c r="G148" s="21">
        <v>4</v>
      </c>
      <c r="H148" s="21">
        <f t="shared" si="54"/>
        <v>0</v>
      </c>
      <c r="I148" s="21">
        <f t="shared" si="55"/>
        <v>0</v>
      </c>
      <c r="J148" s="21">
        <f t="shared" si="56"/>
        <v>0</v>
      </c>
      <c r="P148" s="19"/>
    </row>
    <row r="149" spans="6:16" s="21" customFormat="1" x14ac:dyDescent="0.3">
      <c r="F149" s="21" t="s">
        <v>65</v>
      </c>
      <c r="G149" s="21">
        <v>4</v>
      </c>
      <c r="H149" s="21">
        <f t="shared" si="54"/>
        <v>0</v>
      </c>
      <c r="I149" s="21">
        <f t="shared" si="55"/>
        <v>0</v>
      </c>
      <c r="J149" s="21">
        <f t="shared" si="56"/>
        <v>0</v>
      </c>
      <c r="P149" s="19"/>
    </row>
    <row r="150" spans="6:16" s="21" customFormat="1" x14ac:dyDescent="0.3">
      <c r="F150" s="21" t="s">
        <v>66</v>
      </c>
      <c r="G150" s="21">
        <v>4</v>
      </c>
      <c r="H150" s="21">
        <f t="shared" si="54"/>
        <v>0</v>
      </c>
      <c r="I150" s="21">
        <f t="shared" si="55"/>
        <v>0</v>
      </c>
      <c r="J150" s="21">
        <f t="shared" si="56"/>
        <v>0</v>
      </c>
      <c r="P150" s="19"/>
    </row>
    <row r="151" spans="6:16" s="21" customFormat="1" x14ac:dyDescent="0.3">
      <c r="F151" s="21" t="s">
        <v>67</v>
      </c>
      <c r="G151" s="21">
        <v>4</v>
      </c>
      <c r="H151" s="21">
        <f t="shared" si="54"/>
        <v>0</v>
      </c>
      <c r="I151" s="21">
        <f t="shared" si="55"/>
        <v>0</v>
      </c>
      <c r="J151" s="21">
        <f t="shared" si="56"/>
        <v>0</v>
      </c>
      <c r="P151" s="19"/>
    </row>
    <row r="152" spans="6:16" s="21" customFormat="1" x14ac:dyDescent="0.3">
      <c r="P152" s="19"/>
    </row>
    <row r="153" spans="6:16" s="21" customFormat="1" x14ac:dyDescent="0.3">
      <c r="F153" s="21" t="s">
        <v>58</v>
      </c>
      <c r="G153" s="21">
        <v>5</v>
      </c>
      <c r="H153" s="21">
        <f t="shared" ref="H153:H162" si="57">IF(AND(J5&gt;4,J5&lt;=5,L5=8),0.45+(J5-4)*(0.45-0.55)/(5-4),0)</f>
        <v>0</v>
      </c>
      <c r="I153" s="21">
        <f t="shared" ref="I153:I162" si="58">IF(AND(J5&gt;4,J5&lt;=5,L5=2),0.72+(J5-4)*(0.6-0.72)/(5-4),0)</f>
        <v>0</v>
      </c>
      <c r="J153" s="21">
        <f t="shared" ref="J153:J162" si="59">IF(AND(J5&gt;4,J5&lt;=5,L5=1),0.84+(J5-4)*(0.8-0.84)/(5-4),0)</f>
        <v>0</v>
      </c>
      <c r="P153" s="19"/>
    </row>
    <row r="154" spans="6:16" s="21" customFormat="1" x14ac:dyDescent="0.3">
      <c r="F154" s="21" t="s">
        <v>59</v>
      </c>
      <c r="G154" s="21">
        <v>5</v>
      </c>
      <c r="H154" s="21">
        <f t="shared" si="57"/>
        <v>0</v>
      </c>
      <c r="I154" s="21">
        <f t="shared" si="58"/>
        <v>0</v>
      </c>
      <c r="J154" s="21">
        <f t="shared" si="59"/>
        <v>0</v>
      </c>
      <c r="P154" s="19"/>
    </row>
    <row r="155" spans="6:16" s="21" customFormat="1" x14ac:dyDescent="0.3">
      <c r="F155" s="21" t="s">
        <v>60</v>
      </c>
      <c r="G155" s="21">
        <v>5</v>
      </c>
      <c r="H155" s="21">
        <f t="shared" si="57"/>
        <v>0</v>
      </c>
      <c r="I155" s="21">
        <f t="shared" si="58"/>
        <v>0</v>
      </c>
      <c r="J155" s="21">
        <f t="shared" si="59"/>
        <v>0</v>
      </c>
      <c r="P155" s="19"/>
    </row>
    <row r="156" spans="6:16" s="21" customFormat="1" x14ac:dyDescent="0.3">
      <c r="F156" s="21" t="s">
        <v>61</v>
      </c>
      <c r="G156" s="21">
        <v>5</v>
      </c>
      <c r="H156" s="21">
        <f t="shared" si="57"/>
        <v>0</v>
      </c>
      <c r="I156" s="21">
        <f t="shared" si="58"/>
        <v>0</v>
      </c>
      <c r="J156" s="21">
        <f t="shared" si="59"/>
        <v>0</v>
      </c>
      <c r="P156" s="19"/>
    </row>
    <row r="157" spans="6:16" s="21" customFormat="1" x14ac:dyDescent="0.3">
      <c r="F157" s="21" t="s">
        <v>62</v>
      </c>
      <c r="G157" s="21">
        <v>5</v>
      </c>
      <c r="H157" s="21">
        <f t="shared" si="57"/>
        <v>0</v>
      </c>
      <c r="I157" s="21">
        <f t="shared" si="58"/>
        <v>0</v>
      </c>
      <c r="J157" s="21">
        <f t="shared" si="59"/>
        <v>0</v>
      </c>
      <c r="P157" s="19"/>
    </row>
    <row r="158" spans="6:16" s="21" customFormat="1" x14ac:dyDescent="0.3">
      <c r="F158" s="21" t="s">
        <v>63</v>
      </c>
      <c r="G158" s="21">
        <v>5</v>
      </c>
      <c r="H158" s="21">
        <f t="shared" si="57"/>
        <v>0</v>
      </c>
      <c r="I158" s="21">
        <f t="shared" si="58"/>
        <v>0</v>
      </c>
      <c r="J158" s="21">
        <f t="shared" si="59"/>
        <v>0</v>
      </c>
      <c r="P158" s="19"/>
    </row>
    <row r="159" spans="6:16" s="21" customFormat="1" x14ac:dyDescent="0.3">
      <c r="F159" s="21" t="s">
        <v>64</v>
      </c>
      <c r="G159" s="21">
        <v>5</v>
      </c>
      <c r="H159" s="21">
        <f t="shared" si="57"/>
        <v>0</v>
      </c>
      <c r="I159" s="21">
        <f t="shared" si="58"/>
        <v>0</v>
      </c>
      <c r="J159" s="21">
        <f t="shared" si="59"/>
        <v>0</v>
      </c>
      <c r="P159" s="19"/>
    </row>
    <row r="160" spans="6:16" s="21" customFormat="1" x14ac:dyDescent="0.3">
      <c r="F160" s="21" t="s">
        <v>65</v>
      </c>
      <c r="G160" s="21">
        <v>5</v>
      </c>
      <c r="H160" s="21">
        <f t="shared" si="57"/>
        <v>0</v>
      </c>
      <c r="I160" s="21">
        <f t="shared" si="58"/>
        <v>0</v>
      </c>
      <c r="J160" s="21">
        <f t="shared" si="59"/>
        <v>0</v>
      </c>
      <c r="P160" s="19"/>
    </row>
    <row r="161" spans="6:16" s="21" customFormat="1" x14ac:dyDescent="0.3">
      <c r="F161" s="21" t="s">
        <v>66</v>
      </c>
      <c r="G161" s="21">
        <v>5</v>
      </c>
      <c r="H161" s="21">
        <f t="shared" si="57"/>
        <v>0</v>
      </c>
      <c r="I161" s="21">
        <f t="shared" si="58"/>
        <v>0</v>
      </c>
      <c r="J161" s="21">
        <f t="shared" si="59"/>
        <v>0</v>
      </c>
      <c r="P161" s="19"/>
    </row>
    <row r="162" spans="6:16" s="21" customFormat="1" x14ac:dyDescent="0.3">
      <c r="F162" s="21" t="s">
        <v>67</v>
      </c>
      <c r="G162" s="21">
        <v>5</v>
      </c>
      <c r="H162" s="21">
        <f t="shared" si="57"/>
        <v>0</v>
      </c>
      <c r="I162" s="21">
        <f t="shared" si="58"/>
        <v>0</v>
      </c>
      <c r="J162" s="21">
        <f t="shared" si="59"/>
        <v>0</v>
      </c>
      <c r="P162" s="19"/>
    </row>
    <row r="163" spans="6:16" s="21" customFormat="1" x14ac:dyDescent="0.3">
      <c r="P163" s="19"/>
    </row>
    <row r="164" spans="6:16" s="21" customFormat="1" x14ac:dyDescent="0.3">
      <c r="F164" s="21" t="s">
        <v>58</v>
      </c>
      <c r="G164" s="21">
        <v>6</v>
      </c>
      <c r="H164" s="21">
        <f t="shared" ref="H164:H173" si="60">IF(AND(J5&gt;5,J5&lt;=6,L5=8),0.35+(J5-5)*(0.27-0.35)/(6-5),0)</f>
        <v>0</v>
      </c>
      <c r="I164" s="21">
        <f t="shared" ref="I164:I173" si="61">IF(AND(J5&gt;5,J5&lt;=6,L5=2),0.6+(J5-5)*(0.5-0.6)/(6-5),0)</f>
        <v>0</v>
      </c>
      <c r="J164" s="21">
        <f t="shared" ref="J164:J173" si="62">IF(AND(J5&gt;5,J5&lt;=6,L5=1),0.8+(J5-5)*(0.75-0.8)/(6-5),0)</f>
        <v>0</v>
      </c>
      <c r="P164" s="19"/>
    </row>
    <row r="165" spans="6:16" s="21" customFormat="1" x14ac:dyDescent="0.3">
      <c r="F165" s="21" t="s">
        <v>59</v>
      </c>
      <c r="G165" s="21">
        <v>6</v>
      </c>
      <c r="H165" s="21">
        <f t="shared" si="60"/>
        <v>0</v>
      </c>
      <c r="I165" s="21">
        <f t="shared" si="61"/>
        <v>0</v>
      </c>
      <c r="J165" s="21">
        <f t="shared" si="62"/>
        <v>0</v>
      </c>
      <c r="P165" s="19"/>
    </row>
    <row r="166" spans="6:16" s="21" customFormat="1" x14ac:dyDescent="0.3">
      <c r="F166" s="21" t="s">
        <v>60</v>
      </c>
      <c r="G166" s="21">
        <v>6</v>
      </c>
      <c r="H166" s="21">
        <f t="shared" si="60"/>
        <v>0</v>
      </c>
      <c r="I166" s="21">
        <f t="shared" si="61"/>
        <v>0</v>
      </c>
      <c r="J166" s="21">
        <f t="shared" si="62"/>
        <v>0</v>
      </c>
      <c r="P166" s="19"/>
    </row>
    <row r="167" spans="6:16" s="21" customFormat="1" x14ac:dyDescent="0.3">
      <c r="F167" s="21" t="s">
        <v>61</v>
      </c>
      <c r="G167" s="21">
        <v>6</v>
      </c>
      <c r="H167" s="21">
        <f t="shared" si="60"/>
        <v>0</v>
      </c>
      <c r="I167" s="21">
        <f t="shared" si="61"/>
        <v>0</v>
      </c>
      <c r="J167" s="21">
        <f t="shared" si="62"/>
        <v>0</v>
      </c>
      <c r="P167" s="19"/>
    </row>
    <row r="168" spans="6:16" s="21" customFormat="1" x14ac:dyDescent="0.3">
      <c r="F168" s="21" t="s">
        <v>62</v>
      </c>
      <c r="G168" s="21">
        <v>6</v>
      </c>
      <c r="H168" s="21">
        <f t="shared" si="60"/>
        <v>0</v>
      </c>
      <c r="I168" s="21">
        <f t="shared" si="61"/>
        <v>0</v>
      </c>
      <c r="J168" s="21">
        <f t="shared" si="62"/>
        <v>0</v>
      </c>
      <c r="P168" s="19"/>
    </row>
    <row r="169" spans="6:16" s="21" customFormat="1" x14ac:dyDescent="0.3">
      <c r="F169" s="21" t="s">
        <v>63</v>
      </c>
      <c r="G169" s="21">
        <v>6</v>
      </c>
      <c r="H169" s="21">
        <f t="shared" si="60"/>
        <v>0</v>
      </c>
      <c r="I169" s="21">
        <f t="shared" si="61"/>
        <v>0</v>
      </c>
      <c r="J169" s="21">
        <f t="shared" si="62"/>
        <v>0</v>
      </c>
      <c r="P169" s="19"/>
    </row>
    <row r="170" spans="6:16" s="21" customFormat="1" x14ac:dyDescent="0.3">
      <c r="F170" s="21" t="s">
        <v>64</v>
      </c>
      <c r="G170" s="21">
        <v>6</v>
      </c>
      <c r="H170" s="21">
        <f t="shared" si="60"/>
        <v>0</v>
      </c>
      <c r="I170" s="21">
        <f t="shared" si="61"/>
        <v>0</v>
      </c>
      <c r="J170" s="21">
        <f t="shared" si="62"/>
        <v>0</v>
      </c>
      <c r="P170" s="19"/>
    </row>
    <row r="171" spans="6:16" s="21" customFormat="1" x14ac:dyDescent="0.3">
      <c r="F171" s="21" t="s">
        <v>65</v>
      </c>
      <c r="G171" s="21">
        <v>6</v>
      </c>
      <c r="H171" s="21">
        <f t="shared" si="60"/>
        <v>0</v>
      </c>
      <c r="I171" s="21">
        <f t="shared" si="61"/>
        <v>0</v>
      </c>
      <c r="J171" s="21">
        <f t="shared" si="62"/>
        <v>0</v>
      </c>
      <c r="P171" s="19"/>
    </row>
    <row r="172" spans="6:16" s="21" customFormat="1" x14ac:dyDescent="0.3">
      <c r="F172" s="21" t="s">
        <v>66</v>
      </c>
      <c r="G172" s="21">
        <v>6</v>
      </c>
      <c r="H172" s="21">
        <f t="shared" si="60"/>
        <v>0</v>
      </c>
      <c r="I172" s="21">
        <f t="shared" si="61"/>
        <v>0</v>
      </c>
      <c r="J172" s="21">
        <f t="shared" si="62"/>
        <v>0</v>
      </c>
      <c r="P172" s="19"/>
    </row>
    <row r="173" spans="6:16" s="21" customFormat="1" x14ac:dyDescent="0.3">
      <c r="F173" s="21" t="s">
        <v>67</v>
      </c>
      <c r="G173" s="21">
        <v>6</v>
      </c>
      <c r="H173" s="21">
        <f t="shared" si="60"/>
        <v>0</v>
      </c>
      <c r="I173" s="21">
        <f t="shared" si="61"/>
        <v>0</v>
      </c>
      <c r="J173" s="21">
        <f t="shared" si="62"/>
        <v>0</v>
      </c>
      <c r="P173" s="19"/>
    </row>
    <row r="174" spans="6:16" s="21" customFormat="1" x14ac:dyDescent="0.3">
      <c r="P174" s="19"/>
    </row>
    <row r="175" spans="6:16" s="21" customFormat="1" x14ac:dyDescent="0.3">
      <c r="F175" s="21" t="s">
        <v>58</v>
      </c>
      <c r="G175" s="21">
        <v>7</v>
      </c>
      <c r="H175" s="21">
        <f t="shared" ref="H175:H184" si="63">IF(AND(J5&gt;6,J5&lt;=7,L5=8),0.27+(J5-6)*(0.22-0.27)/(7-6),0)</f>
        <v>0</v>
      </c>
      <c r="I175" s="21">
        <f t="shared" ref="I175:I184" si="64">IF(AND(J5&gt;6,J5&lt;=7,L5=2),0.5+(J5-6)*(0.42-0.5)/(7-6),0)</f>
        <v>0</v>
      </c>
      <c r="J175" s="21">
        <f t="shared" ref="J175:J184" si="65">IF(AND(J5&gt;6,J5&lt;=7,L5=1),0.75+(J5-6)*(0.7-0.75)/(7-6),0)</f>
        <v>0</v>
      </c>
      <c r="P175" s="19"/>
    </row>
    <row r="176" spans="6:16" s="21" customFormat="1" x14ac:dyDescent="0.3">
      <c r="F176" s="21" t="s">
        <v>59</v>
      </c>
      <c r="G176" s="21">
        <v>7</v>
      </c>
      <c r="H176" s="21">
        <f t="shared" si="63"/>
        <v>0</v>
      </c>
      <c r="I176" s="21">
        <f t="shared" si="64"/>
        <v>0</v>
      </c>
      <c r="J176" s="21">
        <f t="shared" si="65"/>
        <v>0</v>
      </c>
      <c r="P176" s="19"/>
    </row>
    <row r="177" spans="6:16" s="21" customFormat="1" x14ac:dyDescent="0.3">
      <c r="F177" s="21" t="s">
        <v>60</v>
      </c>
      <c r="G177" s="21">
        <v>7</v>
      </c>
      <c r="H177" s="21">
        <f t="shared" si="63"/>
        <v>0</v>
      </c>
      <c r="I177" s="21">
        <f t="shared" si="64"/>
        <v>0</v>
      </c>
      <c r="J177" s="21">
        <f t="shared" si="65"/>
        <v>0</v>
      </c>
      <c r="P177" s="19"/>
    </row>
    <row r="178" spans="6:16" s="21" customFormat="1" x14ac:dyDescent="0.3">
      <c r="F178" s="21" t="s">
        <v>61</v>
      </c>
      <c r="G178" s="21">
        <v>7</v>
      </c>
      <c r="H178" s="21">
        <f t="shared" si="63"/>
        <v>0</v>
      </c>
      <c r="I178" s="21">
        <f t="shared" si="64"/>
        <v>0</v>
      </c>
      <c r="J178" s="21">
        <f t="shared" si="65"/>
        <v>0</v>
      </c>
      <c r="P178" s="19"/>
    </row>
    <row r="179" spans="6:16" s="21" customFormat="1" x14ac:dyDescent="0.3">
      <c r="F179" s="21" t="s">
        <v>62</v>
      </c>
      <c r="G179" s="21">
        <v>7</v>
      </c>
      <c r="H179" s="21">
        <f t="shared" si="63"/>
        <v>0</v>
      </c>
      <c r="I179" s="21">
        <f t="shared" si="64"/>
        <v>0</v>
      </c>
      <c r="J179" s="21">
        <f t="shared" si="65"/>
        <v>0</v>
      </c>
      <c r="P179" s="19"/>
    </row>
    <row r="180" spans="6:16" s="21" customFormat="1" x14ac:dyDescent="0.3">
      <c r="F180" s="21" t="s">
        <v>63</v>
      </c>
      <c r="G180" s="21">
        <v>7</v>
      </c>
      <c r="H180" s="21">
        <f t="shared" si="63"/>
        <v>0</v>
      </c>
      <c r="I180" s="21">
        <f t="shared" si="64"/>
        <v>0</v>
      </c>
      <c r="J180" s="21">
        <f t="shared" si="65"/>
        <v>0</v>
      </c>
      <c r="P180" s="19"/>
    </row>
    <row r="181" spans="6:16" s="21" customFormat="1" x14ac:dyDescent="0.3">
      <c r="F181" s="21" t="s">
        <v>64</v>
      </c>
      <c r="G181" s="21">
        <v>7</v>
      </c>
      <c r="H181" s="21">
        <f t="shared" si="63"/>
        <v>0</v>
      </c>
      <c r="I181" s="21">
        <f t="shared" si="64"/>
        <v>0</v>
      </c>
      <c r="J181" s="21">
        <f t="shared" si="65"/>
        <v>0</v>
      </c>
      <c r="P181" s="19"/>
    </row>
    <row r="182" spans="6:16" s="21" customFormat="1" x14ac:dyDescent="0.3">
      <c r="F182" s="21" t="s">
        <v>65</v>
      </c>
      <c r="G182" s="21">
        <v>7</v>
      </c>
      <c r="H182" s="21">
        <f t="shared" si="63"/>
        <v>0</v>
      </c>
      <c r="I182" s="21">
        <f t="shared" si="64"/>
        <v>0</v>
      </c>
      <c r="J182" s="21">
        <f t="shared" si="65"/>
        <v>0</v>
      </c>
      <c r="P182" s="19"/>
    </row>
    <row r="183" spans="6:16" s="21" customFormat="1" x14ac:dyDescent="0.3">
      <c r="F183" s="21" t="s">
        <v>66</v>
      </c>
      <c r="G183" s="21">
        <v>7</v>
      </c>
      <c r="H183" s="21">
        <f t="shared" si="63"/>
        <v>0</v>
      </c>
      <c r="I183" s="21">
        <f t="shared" si="64"/>
        <v>0</v>
      </c>
      <c r="J183" s="21">
        <f t="shared" si="65"/>
        <v>0</v>
      </c>
      <c r="P183" s="19"/>
    </row>
    <row r="184" spans="6:16" s="21" customFormat="1" x14ac:dyDescent="0.3">
      <c r="F184" s="21" t="s">
        <v>67</v>
      </c>
      <c r="G184" s="21">
        <v>7</v>
      </c>
      <c r="H184" s="21">
        <f t="shared" si="63"/>
        <v>0</v>
      </c>
      <c r="I184" s="21">
        <f t="shared" si="64"/>
        <v>0</v>
      </c>
      <c r="J184" s="21">
        <f t="shared" si="65"/>
        <v>0</v>
      </c>
      <c r="P184" s="19"/>
    </row>
    <row r="185" spans="6:16" s="21" customFormat="1" x14ac:dyDescent="0.3">
      <c r="P185" s="19"/>
    </row>
    <row r="186" spans="6:16" s="21" customFormat="1" x14ac:dyDescent="0.3">
      <c r="F186" s="21" t="s">
        <v>58</v>
      </c>
      <c r="G186" s="21">
        <v>8</v>
      </c>
      <c r="H186" s="21">
        <f t="shared" ref="H186:H195" si="66">IF(AND(J5&gt;7,J5&lt;=8,L5=8),0.22+(J5-7)*(0.18-0.22)/(8-7),0)</f>
        <v>0</v>
      </c>
      <c r="I186" s="21">
        <f t="shared" ref="I186:I195" si="67">IF(AND(J5&gt;7,J5&lt;=8,L5=2),0.42+(J5-7)*(0.35-0.42)/(8-7),0)</f>
        <v>0</v>
      </c>
      <c r="J186" s="21">
        <f t="shared" ref="J186:J195" si="68">IF(AND(J5&gt;7,J5&lt;=8,L5=1),0.7+(J5-7)*(0.6-0.7)/(8-7),0)</f>
        <v>0</v>
      </c>
      <c r="P186" s="19"/>
    </row>
    <row r="187" spans="6:16" s="21" customFormat="1" x14ac:dyDescent="0.3">
      <c r="F187" s="21" t="s">
        <v>59</v>
      </c>
      <c r="G187" s="21">
        <v>8</v>
      </c>
      <c r="H187" s="21">
        <f t="shared" si="66"/>
        <v>0</v>
      </c>
      <c r="I187" s="21">
        <f t="shared" si="67"/>
        <v>0</v>
      </c>
      <c r="J187" s="21">
        <f t="shared" si="68"/>
        <v>0</v>
      </c>
      <c r="P187" s="19"/>
    </row>
    <row r="188" spans="6:16" s="21" customFormat="1" x14ac:dyDescent="0.3">
      <c r="F188" s="21" t="s">
        <v>60</v>
      </c>
      <c r="G188" s="21">
        <v>8</v>
      </c>
      <c r="H188" s="21">
        <f t="shared" si="66"/>
        <v>0</v>
      </c>
      <c r="I188" s="21">
        <f t="shared" si="67"/>
        <v>0</v>
      </c>
      <c r="J188" s="21">
        <f t="shared" si="68"/>
        <v>0</v>
      </c>
      <c r="P188" s="19"/>
    </row>
    <row r="189" spans="6:16" s="21" customFormat="1" x14ac:dyDescent="0.3">
      <c r="F189" s="21" t="s">
        <v>61</v>
      </c>
      <c r="G189" s="21">
        <v>8</v>
      </c>
      <c r="H189" s="21">
        <f t="shared" si="66"/>
        <v>0</v>
      </c>
      <c r="I189" s="21">
        <f t="shared" si="67"/>
        <v>0</v>
      </c>
      <c r="J189" s="21">
        <f t="shared" si="68"/>
        <v>0</v>
      </c>
      <c r="P189" s="19"/>
    </row>
    <row r="190" spans="6:16" s="21" customFormat="1" x14ac:dyDescent="0.3">
      <c r="F190" s="21" t="s">
        <v>62</v>
      </c>
      <c r="G190" s="21">
        <v>8</v>
      </c>
      <c r="H190" s="21">
        <f t="shared" si="66"/>
        <v>0</v>
      </c>
      <c r="I190" s="21">
        <f t="shared" si="67"/>
        <v>0</v>
      </c>
      <c r="J190" s="21">
        <f t="shared" si="68"/>
        <v>0</v>
      </c>
      <c r="P190" s="19"/>
    </row>
    <row r="191" spans="6:16" s="21" customFormat="1" x14ac:dyDescent="0.3">
      <c r="F191" s="21" t="s">
        <v>63</v>
      </c>
      <c r="G191" s="21">
        <v>8</v>
      </c>
      <c r="H191" s="21">
        <f t="shared" si="66"/>
        <v>0</v>
      </c>
      <c r="I191" s="21">
        <f t="shared" si="67"/>
        <v>0</v>
      </c>
      <c r="J191" s="21">
        <f t="shared" si="68"/>
        <v>0</v>
      </c>
      <c r="P191" s="19"/>
    </row>
    <row r="192" spans="6:16" s="21" customFormat="1" x14ac:dyDescent="0.3">
      <c r="F192" s="21" t="s">
        <v>64</v>
      </c>
      <c r="G192" s="21">
        <v>8</v>
      </c>
      <c r="H192" s="21">
        <f t="shared" si="66"/>
        <v>0</v>
      </c>
      <c r="I192" s="21">
        <f t="shared" si="67"/>
        <v>0</v>
      </c>
      <c r="J192" s="21">
        <f t="shared" si="68"/>
        <v>0</v>
      </c>
      <c r="P192" s="19"/>
    </row>
    <row r="193" spans="6:16" s="21" customFormat="1" x14ac:dyDescent="0.3">
      <c r="F193" s="21" t="s">
        <v>65</v>
      </c>
      <c r="G193" s="21">
        <v>8</v>
      </c>
      <c r="H193" s="21">
        <f t="shared" si="66"/>
        <v>0</v>
      </c>
      <c r="I193" s="21">
        <f t="shared" si="67"/>
        <v>0</v>
      </c>
      <c r="J193" s="21">
        <f t="shared" si="68"/>
        <v>0</v>
      </c>
      <c r="P193" s="19"/>
    </row>
    <row r="194" spans="6:16" s="21" customFormat="1" x14ac:dyDescent="0.3">
      <c r="F194" s="21" t="s">
        <v>66</v>
      </c>
      <c r="G194" s="21">
        <v>8</v>
      </c>
      <c r="H194" s="21">
        <f t="shared" si="66"/>
        <v>0</v>
      </c>
      <c r="I194" s="21">
        <f t="shared" si="67"/>
        <v>0</v>
      </c>
      <c r="J194" s="21">
        <f t="shared" si="68"/>
        <v>0</v>
      </c>
      <c r="P194" s="19"/>
    </row>
    <row r="195" spans="6:16" s="21" customFormat="1" x14ac:dyDescent="0.3">
      <c r="F195" s="21" t="s">
        <v>67</v>
      </c>
      <c r="G195" s="21">
        <v>8</v>
      </c>
      <c r="H195" s="21">
        <f t="shared" si="66"/>
        <v>0</v>
      </c>
      <c r="I195" s="21">
        <f t="shared" si="67"/>
        <v>0</v>
      </c>
      <c r="J195" s="21">
        <f t="shared" si="68"/>
        <v>0</v>
      </c>
      <c r="P195" s="19"/>
    </row>
    <row r="196" spans="6:16" s="21" customFormat="1" x14ac:dyDescent="0.3">
      <c r="P196" s="19"/>
    </row>
    <row r="197" spans="6:16" s="21" customFormat="1" x14ac:dyDescent="0.3">
      <c r="F197" s="21" t="s">
        <v>58</v>
      </c>
      <c r="G197" s="21">
        <v>9</v>
      </c>
      <c r="H197" s="21">
        <f t="shared" ref="H197:H206" si="69">IF(AND(J5&gt;8,J5&lt;=9,L5=8,E5&gt;=75),0.18+(J5-8)*(0.15-0.18)/(9-8),0)</f>
        <v>0</v>
      </c>
      <c r="I197" s="21">
        <f t="shared" ref="I197:I206" si="70">IF(AND(J5&gt;8,J5&lt;=9,L5=2),0.35+(J5-8)*(0.3-0.35)/(9-8),0)</f>
        <v>0</v>
      </c>
      <c r="J197" s="21">
        <f t="shared" ref="J197:J206" si="71">IF(AND(J5&gt;8,J5&lt;=9,L5=1),0.6+(J5-8)*(0.52-0.6)/(9-8),0)</f>
        <v>0</v>
      </c>
      <c r="P197" s="19"/>
    </row>
    <row r="198" spans="6:16" s="21" customFormat="1" x14ac:dyDescent="0.3">
      <c r="F198" s="21" t="s">
        <v>59</v>
      </c>
      <c r="G198" s="21">
        <v>9</v>
      </c>
      <c r="H198" s="21">
        <f t="shared" si="69"/>
        <v>0</v>
      </c>
      <c r="I198" s="21">
        <f t="shared" si="70"/>
        <v>0</v>
      </c>
      <c r="J198" s="21">
        <f t="shared" si="71"/>
        <v>0</v>
      </c>
      <c r="P198" s="19"/>
    </row>
    <row r="199" spans="6:16" s="21" customFormat="1" x14ac:dyDescent="0.3">
      <c r="F199" s="21" t="s">
        <v>60</v>
      </c>
      <c r="G199" s="21">
        <v>9</v>
      </c>
      <c r="H199" s="21">
        <f t="shared" si="69"/>
        <v>0</v>
      </c>
      <c r="I199" s="21">
        <f t="shared" si="70"/>
        <v>0</v>
      </c>
      <c r="J199" s="21">
        <f t="shared" si="71"/>
        <v>0</v>
      </c>
      <c r="P199" s="19"/>
    </row>
    <row r="200" spans="6:16" s="21" customFormat="1" x14ac:dyDescent="0.3">
      <c r="F200" s="21" t="s">
        <v>61</v>
      </c>
      <c r="G200" s="21">
        <v>9</v>
      </c>
      <c r="H200" s="21">
        <f t="shared" si="69"/>
        <v>0</v>
      </c>
      <c r="I200" s="21">
        <f t="shared" si="70"/>
        <v>0</v>
      </c>
      <c r="J200" s="21">
        <f t="shared" si="71"/>
        <v>0</v>
      </c>
      <c r="P200" s="19"/>
    </row>
    <row r="201" spans="6:16" s="21" customFormat="1" x14ac:dyDescent="0.3">
      <c r="F201" s="21" t="s">
        <v>62</v>
      </c>
      <c r="G201" s="21">
        <v>9</v>
      </c>
      <c r="H201" s="21">
        <f t="shared" si="69"/>
        <v>0</v>
      </c>
      <c r="I201" s="21">
        <f t="shared" si="70"/>
        <v>0</v>
      </c>
      <c r="J201" s="21">
        <f t="shared" si="71"/>
        <v>0</v>
      </c>
      <c r="P201" s="19"/>
    </row>
    <row r="202" spans="6:16" s="21" customFormat="1" x14ac:dyDescent="0.3">
      <c r="F202" s="21" t="s">
        <v>63</v>
      </c>
      <c r="G202" s="21">
        <v>9</v>
      </c>
      <c r="H202" s="21">
        <f t="shared" si="69"/>
        <v>0</v>
      </c>
      <c r="I202" s="21">
        <f t="shared" si="70"/>
        <v>0</v>
      </c>
      <c r="J202" s="21">
        <f t="shared" si="71"/>
        <v>0</v>
      </c>
      <c r="P202" s="19"/>
    </row>
    <row r="203" spans="6:16" s="21" customFormat="1" x14ac:dyDescent="0.3">
      <c r="F203" s="21" t="s">
        <v>64</v>
      </c>
      <c r="G203" s="21">
        <v>9</v>
      </c>
      <c r="H203" s="21">
        <f t="shared" si="69"/>
        <v>0</v>
      </c>
      <c r="I203" s="21">
        <f t="shared" si="70"/>
        <v>0</v>
      </c>
      <c r="J203" s="21">
        <f t="shared" si="71"/>
        <v>0</v>
      </c>
      <c r="P203" s="19"/>
    </row>
    <row r="204" spans="6:16" s="21" customFormat="1" x14ac:dyDescent="0.3">
      <c r="F204" s="21" t="s">
        <v>65</v>
      </c>
      <c r="G204" s="21">
        <v>9</v>
      </c>
      <c r="H204" s="21">
        <f t="shared" si="69"/>
        <v>0</v>
      </c>
      <c r="I204" s="21">
        <f t="shared" si="70"/>
        <v>0</v>
      </c>
      <c r="J204" s="21">
        <f t="shared" si="71"/>
        <v>0</v>
      </c>
      <c r="P204" s="19"/>
    </row>
    <row r="205" spans="6:16" s="21" customFormat="1" x14ac:dyDescent="0.3">
      <c r="F205" s="21" t="s">
        <v>66</v>
      </c>
      <c r="G205" s="21">
        <v>9</v>
      </c>
      <c r="H205" s="21">
        <f t="shared" si="69"/>
        <v>0</v>
      </c>
      <c r="I205" s="21">
        <f t="shared" si="70"/>
        <v>0</v>
      </c>
      <c r="J205" s="21">
        <f t="shared" si="71"/>
        <v>0</v>
      </c>
      <c r="P205" s="19"/>
    </row>
    <row r="206" spans="6:16" s="21" customFormat="1" x14ac:dyDescent="0.3">
      <c r="F206" s="21" t="s">
        <v>67</v>
      </c>
      <c r="G206" s="21">
        <v>9</v>
      </c>
      <c r="H206" s="21">
        <f t="shared" si="69"/>
        <v>0</v>
      </c>
      <c r="I206" s="21">
        <f t="shared" si="70"/>
        <v>0</v>
      </c>
      <c r="J206" s="21">
        <f t="shared" si="71"/>
        <v>0</v>
      </c>
      <c r="P206" s="19"/>
    </row>
    <row r="207" spans="6:16" s="21" customFormat="1" x14ac:dyDescent="0.3">
      <c r="P207" s="19"/>
    </row>
    <row r="208" spans="6:16" s="21" customFormat="1" x14ac:dyDescent="0.3">
      <c r="F208" s="21" t="s">
        <v>58</v>
      </c>
      <c r="G208" s="21">
        <v>10</v>
      </c>
      <c r="H208" s="21">
        <f t="shared" ref="H208:H217" si="72">IF(AND(J5&gt;9,J5&lt;=10,L5=8,E5&gt;=75),0.15+(J5-9)*(0.13-0.15)/(10-9),0)</f>
        <v>0</v>
      </c>
      <c r="I208" s="21">
        <f t="shared" ref="I208:I217" si="73">IF(AND(J5&gt;9,J5&lt;=10,L5=2),0.3+(J5-9)*(0.26-0.3)/(10-9),0)</f>
        <v>0</v>
      </c>
      <c r="J208" s="21">
        <f t="shared" ref="J208:J217" si="74">IF(AND(J5&gt;9,J5&lt;=10,L5=1),0.52+(J5-9)*(0.45-0.52)/(10-9),0)</f>
        <v>0</v>
      </c>
      <c r="P208" s="19"/>
    </row>
    <row r="209" spans="6:16" s="21" customFormat="1" x14ac:dyDescent="0.3">
      <c r="F209" s="21" t="s">
        <v>59</v>
      </c>
      <c r="G209" s="21">
        <v>10</v>
      </c>
      <c r="H209" s="21">
        <f t="shared" si="72"/>
        <v>0</v>
      </c>
      <c r="I209" s="21">
        <f t="shared" si="73"/>
        <v>0</v>
      </c>
      <c r="J209" s="21">
        <f t="shared" si="74"/>
        <v>0</v>
      </c>
      <c r="P209" s="19"/>
    </row>
    <row r="210" spans="6:16" s="21" customFormat="1" x14ac:dyDescent="0.3">
      <c r="F210" s="21" t="s">
        <v>60</v>
      </c>
      <c r="G210" s="21">
        <v>10</v>
      </c>
      <c r="H210" s="21">
        <f t="shared" si="72"/>
        <v>0</v>
      </c>
      <c r="I210" s="21">
        <f t="shared" si="73"/>
        <v>0</v>
      </c>
      <c r="J210" s="21">
        <f t="shared" si="74"/>
        <v>0</v>
      </c>
      <c r="P210" s="19"/>
    </row>
    <row r="211" spans="6:16" s="21" customFormat="1" x14ac:dyDescent="0.3">
      <c r="F211" s="21" t="s">
        <v>61</v>
      </c>
      <c r="G211" s="21">
        <v>10</v>
      </c>
      <c r="H211" s="21">
        <f t="shared" si="72"/>
        <v>0</v>
      </c>
      <c r="I211" s="21">
        <f t="shared" si="73"/>
        <v>0</v>
      </c>
      <c r="J211" s="21">
        <f t="shared" si="74"/>
        <v>0</v>
      </c>
      <c r="P211" s="19"/>
    </row>
    <row r="212" spans="6:16" s="21" customFormat="1" x14ac:dyDescent="0.3">
      <c r="F212" s="21" t="s">
        <v>62</v>
      </c>
      <c r="G212" s="21">
        <v>10</v>
      </c>
      <c r="H212" s="21">
        <f t="shared" si="72"/>
        <v>0</v>
      </c>
      <c r="I212" s="21">
        <f t="shared" si="73"/>
        <v>0</v>
      </c>
      <c r="J212" s="21">
        <f t="shared" si="74"/>
        <v>0</v>
      </c>
      <c r="P212" s="19"/>
    </row>
    <row r="213" spans="6:16" s="21" customFormat="1" x14ac:dyDescent="0.3">
      <c r="F213" s="21" t="s">
        <v>63</v>
      </c>
      <c r="G213" s="21">
        <v>10</v>
      </c>
      <c r="H213" s="21">
        <f t="shared" si="72"/>
        <v>0</v>
      </c>
      <c r="I213" s="21">
        <f t="shared" si="73"/>
        <v>0</v>
      </c>
      <c r="J213" s="21">
        <f t="shared" si="74"/>
        <v>0</v>
      </c>
      <c r="P213" s="19"/>
    </row>
    <row r="214" spans="6:16" s="21" customFormat="1" x14ac:dyDescent="0.3">
      <c r="F214" s="21" t="s">
        <v>64</v>
      </c>
      <c r="G214" s="21">
        <v>10</v>
      </c>
      <c r="H214" s="21">
        <f t="shared" si="72"/>
        <v>0</v>
      </c>
      <c r="I214" s="21">
        <f t="shared" si="73"/>
        <v>0</v>
      </c>
      <c r="J214" s="21">
        <f t="shared" si="74"/>
        <v>0</v>
      </c>
      <c r="P214" s="19"/>
    </row>
    <row r="215" spans="6:16" s="21" customFormat="1" x14ac:dyDescent="0.3">
      <c r="F215" s="21" t="s">
        <v>65</v>
      </c>
      <c r="G215" s="21">
        <v>10</v>
      </c>
      <c r="H215" s="21">
        <f t="shared" si="72"/>
        <v>0</v>
      </c>
      <c r="I215" s="21">
        <f t="shared" si="73"/>
        <v>0</v>
      </c>
      <c r="J215" s="21">
        <f t="shared" si="74"/>
        <v>0</v>
      </c>
      <c r="P215" s="19"/>
    </row>
    <row r="216" spans="6:16" s="21" customFormat="1" x14ac:dyDescent="0.3">
      <c r="F216" s="21" t="s">
        <v>66</v>
      </c>
      <c r="G216" s="21">
        <v>10</v>
      </c>
      <c r="H216" s="21">
        <f t="shared" si="72"/>
        <v>0</v>
      </c>
      <c r="I216" s="21">
        <f t="shared" si="73"/>
        <v>0</v>
      </c>
      <c r="J216" s="21">
        <f t="shared" si="74"/>
        <v>0</v>
      </c>
      <c r="P216" s="19"/>
    </row>
    <row r="217" spans="6:16" s="21" customFormat="1" x14ac:dyDescent="0.3">
      <c r="F217" s="21" t="s">
        <v>67</v>
      </c>
      <c r="G217" s="21">
        <v>10</v>
      </c>
      <c r="H217" s="21">
        <f t="shared" si="72"/>
        <v>0</v>
      </c>
      <c r="I217" s="21">
        <f t="shared" si="73"/>
        <v>0</v>
      </c>
      <c r="J217" s="21">
        <f t="shared" si="74"/>
        <v>0</v>
      </c>
      <c r="P217" s="19"/>
    </row>
    <row r="218" spans="6:16" s="21" customFormat="1" x14ac:dyDescent="0.3">
      <c r="P218" s="19"/>
    </row>
    <row r="219" spans="6:16" s="21" customFormat="1" x14ac:dyDescent="0.3">
      <c r="F219" s="21" t="s">
        <v>58</v>
      </c>
      <c r="G219" s="21">
        <v>11</v>
      </c>
      <c r="H219" s="21">
        <v>0</v>
      </c>
      <c r="I219" s="21">
        <f t="shared" ref="I219:I228" si="75">IF(AND(J5&gt;10,J5&lt;=11,L5=2,E5&gt;=75),0.26+(J5-10)*(0.23-0.26)/(11-10),0)</f>
        <v>0</v>
      </c>
      <c r="J219" s="21">
        <f t="shared" ref="J219:J228" si="76">IF(AND(J5&gt;10,J5&lt;=11,L5=1),0.45+(J5-10)*(0.41-0.45)/(11-10),0)</f>
        <v>0</v>
      </c>
      <c r="P219" s="19"/>
    </row>
    <row r="220" spans="6:16" s="21" customFormat="1" x14ac:dyDescent="0.3">
      <c r="F220" s="21" t="s">
        <v>59</v>
      </c>
      <c r="G220" s="21">
        <v>11</v>
      </c>
      <c r="H220" s="21">
        <v>0</v>
      </c>
      <c r="I220" s="21">
        <f t="shared" si="75"/>
        <v>0</v>
      </c>
      <c r="J220" s="21">
        <f t="shared" si="76"/>
        <v>0</v>
      </c>
      <c r="P220" s="19"/>
    </row>
    <row r="221" spans="6:16" s="21" customFormat="1" x14ac:dyDescent="0.3">
      <c r="F221" s="21" t="s">
        <v>60</v>
      </c>
      <c r="G221" s="21">
        <v>11</v>
      </c>
      <c r="H221" s="21">
        <v>0</v>
      </c>
      <c r="I221" s="21">
        <f t="shared" si="75"/>
        <v>0</v>
      </c>
      <c r="J221" s="21">
        <f t="shared" si="76"/>
        <v>0</v>
      </c>
      <c r="P221" s="19"/>
    </row>
    <row r="222" spans="6:16" s="21" customFormat="1" x14ac:dyDescent="0.3">
      <c r="F222" s="21" t="s">
        <v>61</v>
      </c>
      <c r="G222" s="21">
        <v>11</v>
      </c>
      <c r="H222" s="21">
        <v>0</v>
      </c>
      <c r="I222" s="21">
        <f t="shared" si="75"/>
        <v>0</v>
      </c>
      <c r="J222" s="21">
        <f t="shared" si="76"/>
        <v>0</v>
      </c>
      <c r="P222" s="19"/>
    </row>
    <row r="223" spans="6:16" s="21" customFormat="1" x14ac:dyDescent="0.3">
      <c r="F223" s="21" t="s">
        <v>62</v>
      </c>
      <c r="G223" s="21">
        <v>11</v>
      </c>
      <c r="H223" s="21">
        <v>0</v>
      </c>
      <c r="I223" s="21">
        <f t="shared" si="75"/>
        <v>0</v>
      </c>
      <c r="J223" s="21">
        <f t="shared" si="76"/>
        <v>0</v>
      </c>
      <c r="P223" s="19"/>
    </row>
    <row r="224" spans="6:16" s="21" customFormat="1" x14ac:dyDescent="0.3">
      <c r="F224" s="21" t="s">
        <v>63</v>
      </c>
      <c r="G224" s="21">
        <v>11</v>
      </c>
      <c r="H224" s="21">
        <v>0</v>
      </c>
      <c r="I224" s="21">
        <f t="shared" si="75"/>
        <v>0</v>
      </c>
      <c r="J224" s="21">
        <f t="shared" si="76"/>
        <v>0</v>
      </c>
      <c r="P224" s="19"/>
    </row>
    <row r="225" spans="6:16" s="21" customFormat="1" x14ac:dyDescent="0.3">
      <c r="F225" s="21" t="s">
        <v>64</v>
      </c>
      <c r="G225" s="21">
        <v>11</v>
      </c>
      <c r="H225" s="21">
        <v>0</v>
      </c>
      <c r="I225" s="21">
        <f t="shared" si="75"/>
        <v>0</v>
      </c>
      <c r="J225" s="21">
        <f t="shared" si="76"/>
        <v>0</v>
      </c>
      <c r="P225" s="19"/>
    </row>
    <row r="226" spans="6:16" s="21" customFormat="1" x14ac:dyDescent="0.3">
      <c r="F226" s="21" t="s">
        <v>65</v>
      </c>
      <c r="G226" s="21">
        <v>11</v>
      </c>
      <c r="H226" s="21">
        <v>0</v>
      </c>
      <c r="I226" s="21">
        <f t="shared" si="75"/>
        <v>0</v>
      </c>
      <c r="J226" s="21">
        <f t="shared" si="76"/>
        <v>0</v>
      </c>
      <c r="P226" s="19"/>
    </row>
    <row r="227" spans="6:16" s="21" customFormat="1" x14ac:dyDescent="0.3">
      <c r="F227" s="21" t="s">
        <v>66</v>
      </c>
      <c r="G227" s="21">
        <v>11</v>
      </c>
      <c r="H227" s="21">
        <v>0</v>
      </c>
      <c r="I227" s="21">
        <f t="shared" si="75"/>
        <v>0</v>
      </c>
      <c r="J227" s="21">
        <f t="shared" si="76"/>
        <v>0</v>
      </c>
      <c r="P227" s="19"/>
    </row>
    <row r="228" spans="6:16" s="21" customFormat="1" x14ac:dyDescent="0.3">
      <c r="F228" s="21" t="s">
        <v>67</v>
      </c>
      <c r="G228" s="21">
        <v>11</v>
      </c>
      <c r="H228" s="21">
        <v>0</v>
      </c>
      <c r="I228" s="21">
        <f t="shared" si="75"/>
        <v>0</v>
      </c>
      <c r="J228" s="21">
        <f t="shared" si="76"/>
        <v>0</v>
      </c>
      <c r="P228" s="19"/>
    </row>
    <row r="229" spans="6:16" s="21" customFormat="1" x14ac:dyDescent="0.3">
      <c r="P229" s="19"/>
    </row>
    <row r="230" spans="6:16" s="21" customFormat="1" x14ac:dyDescent="0.3">
      <c r="F230" s="21" t="s">
        <v>58</v>
      </c>
      <c r="G230" s="21">
        <v>12</v>
      </c>
      <c r="H230" s="21">
        <v>0</v>
      </c>
      <c r="I230" s="21">
        <f t="shared" ref="I230:I239" si="77">IF(AND(J5&gt;11,J5&lt;=12,L5=2,E5&gt;=75),0.23+(J5-11)*(0.21-0.23)/(12-11),0)</f>
        <v>0</v>
      </c>
      <c r="J230" s="21">
        <f t="shared" ref="J230:J239" si="78">IF(AND(J5&gt;11,J5&lt;=12,L5=1),0.41+(J5-11)*(0.37-0.41)/(12-11),0)</f>
        <v>0</v>
      </c>
      <c r="P230" s="19"/>
    </row>
    <row r="231" spans="6:16" s="21" customFormat="1" x14ac:dyDescent="0.3">
      <c r="F231" s="21" t="s">
        <v>59</v>
      </c>
      <c r="G231" s="21">
        <v>12</v>
      </c>
      <c r="H231" s="21">
        <v>0</v>
      </c>
      <c r="I231" s="21">
        <f t="shared" si="77"/>
        <v>0</v>
      </c>
      <c r="J231" s="21">
        <f t="shared" si="78"/>
        <v>0</v>
      </c>
      <c r="P231" s="19"/>
    </row>
    <row r="232" spans="6:16" s="21" customFormat="1" x14ac:dyDescent="0.3">
      <c r="F232" s="21" t="s">
        <v>60</v>
      </c>
      <c r="G232" s="21">
        <v>12</v>
      </c>
      <c r="H232" s="21">
        <v>0</v>
      </c>
      <c r="I232" s="21">
        <f t="shared" si="77"/>
        <v>0</v>
      </c>
      <c r="J232" s="21">
        <f t="shared" si="78"/>
        <v>0</v>
      </c>
      <c r="P232" s="19"/>
    </row>
    <row r="233" spans="6:16" s="21" customFormat="1" x14ac:dyDescent="0.3">
      <c r="F233" s="21" t="s">
        <v>61</v>
      </c>
      <c r="G233" s="21">
        <v>12</v>
      </c>
      <c r="H233" s="21">
        <v>0</v>
      </c>
      <c r="I233" s="21">
        <f t="shared" si="77"/>
        <v>0</v>
      </c>
      <c r="J233" s="21">
        <f t="shared" si="78"/>
        <v>0</v>
      </c>
      <c r="P233" s="19"/>
    </row>
    <row r="234" spans="6:16" s="21" customFormat="1" x14ac:dyDescent="0.3">
      <c r="F234" s="21" t="s">
        <v>62</v>
      </c>
      <c r="G234" s="21">
        <v>12</v>
      </c>
      <c r="H234" s="21">
        <v>0</v>
      </c>
      <c r="I234" s="21">
        <f t="shared" si="77"/>
        <v>0</v>
      </c>
      <c r="J234" s="21">
        <f t="shared" si="78"/>
        <v>0</v>
      </c>
      <c r="P234" s="19"/>
    </row>
    <row r="235" spans="6:16" s="21" customFormat="1" x14ac:dyDescent="0.3">
      <c r="F235" s="21" t="s">
        <v>63</v>
      </c>
      <c r="G235" s="21">
        <v>12</v>
      </c>
      <c r="H235" s="21">
        <v>0</v>
      </c>
      <c r="I235" s="21">
        <f t="shared" si="77"/>
        <v>0</v>
      </c>
      <c r="J235" s="21">
        <f t="shared" si="78"/>
        <v>0</v>
      </c>
      <c r="P235" s="19"/>
    </row>
    <row r="236" spans="6:16" s="21" customFormat="1" x14ac:dyDescent="0.3">
      <c r="F236" s="21" t="s">
        <v>64</v>
      </c>
      <c r="G236" s="21">
        <v>12</v>
      </c>
      <c r="H236" s="21">
        <v>0</v>
      </c>
      <c r="I236" s="21">
        <f t="shared" si="77"/>
        <v>0</v>
      </c>
      <c r="J236" s="21">
        <f t="shared" si="78"/>
        <v>0</v>
      </c>
      <c r="P236" s="19"/>
    </row>
    <row r="237" spans="6:16" s="21" customFormat="1" x14ac:dyDescent="0.3">
      <c r="F237" s="21" t="s">
        <v>65</v>
      </c>
      <c r="G237" s="21">
        <v>12</v>
      </c>
      <c r="H237" s="21">
        <v>0</v>
      </c>
      <c r="I237" s="21">
        <f t="shared" si="77"/>
        <v>0</v>
      </c>
      <c r="J237" s="21">
        <f t="shared" si="78"/>
        <v>0</v>
      </c>
      <c r="P237" s="19"/>
    </row>
    <row r="238" spans="6:16" s="21" customFormat="1" x14ac:dyDescent="0.3">
      <c r="F238" s="21" t="s">
        <v>66</v>
      </c>
      <c r="G238" s="21">
        <v>12</v>
      </c>
      <c r="H238" s="21">
        <v>0</v>
      </c>
      <c r="I238" s="21">
        <f t="shared" si="77"/>
        <v>0</v>
      </c>
      <c r="J238" s="21">
        <f t="shared" si="78"/>
        <v>0</v>
      </c>
      <c r="P238" s="19"/>
    </row>
    <row r="239" spans="6:16" s="21" customFormat="1" x14ac:dyDescent="0.3">
      <c r="F239" s="21" t="s">
        <v>67</v>
      </c>
      <c r="G239" s="21">
        <v>12</v>
      </c>
      <c r="H239" s="21">
        <v>0</v>
      </c>
      <c r="I239" s="21">
        <f t="shared" si="77"/>
        <v>0</v>
      </c>
      <c r="J239" s="21">
        <f t="shared" si="78"/>
        <v>0</v>
      </c>
      <c r="P239" s="19"/>
    </row>
    <row r="240" spans="6:16" s="21" customFormat="1" x14ac:dyDescent="0.3">
      <c r="P240" s="19"/>
    </row>
    <row r="241" spans="6:16" s="21" customFormat="1" x14ac:dyDescent="0.3">
      <c r="F241" s="21" t="s">
        <v>58</v>
      </c>
      <c r="G241" s="21">
        <v>13</v>
      </c>
      <c r="H241" s="21">
        <v>0</v>
      </c>
      <c r="I241" s="21">
        <v>0</v>
      </c>
      <c r="J241" s="21">
        <f t="shared" ref="J241:J250" si="79">IF(AND(J5&gt;12,J5&lt;=13,L5=1,E5&gt;=75),0.37+(J5-12)*(0.34-0.37)/(13-12),0)</f>
        <v>0</v>
      </c>
      <c r="P241" s="19"/>
    </row>
    <row r="242" spans="6:16" s="21" customFormat="1" x14ac:dyDescent="0.3">
      <c r="F242" s="21" t="s">
        <v>59</v>
      </c>
      <c r="G242" s="21">
        <v>13</v>
      </c>
      <c r="H242" s="21">
        <v>0</v>
      </c>
      <c r="I242" s="21">
        <v>0</v>
      </c>
      <c r="J242" s="21">
        <f t="shared" si="79"/>
        <v>0</v>
      </c>
      <c r="P242" s="19"/>
    </row>
    <row r="243" spans="6:16" s="21" customFormat="1" x14ac:dyDescent="0.3">
      <c r="F243" s="21" t="s">
        <v>60</v>
      </c>
      <c r="G243" s="21">
        <v>13</v>
      </c>
      <c r="H243" s="21">
        <v>0</v>
      </c>
      <c r="I243" s="21">
        <v>0</v>
      </c>
      <c r="J243" s="21">
        <f t="shared" si="79"/>
        <v>0</v>
      </c>
      <c r="P243" s="19"/>
    </row>
    <row r="244" spans="6:16" s="21" customFormat="1" x14ac:dyDescent="0.3">
      <c r="F244" s="21" t="s">
        <v>61</v>
      </c>
      <c r="G244" s="21">
        <v>13</v>
      </c>
      <c r="H244" s="21">
        <v>0</v>
      </c>
      <c r="I244" s="21">
        <v>0</v>
      </c>
      <c r="J244" s="21">
        <f t="shared" si="79"/>
        <v>0</v>
      </c>
      <c r="P244" s="19"/>
    </row>
    <row r="245" spans="6:16" s="21" customFormat="1" x14ac:dyDescent="0.3">
      <c r="F245" s="21" t="s">
        <v>62</v>
      </c>
      <c r="G245" s="21">
        <v>13</v>
      </c>
      <c r="H245" s="21">
        <v>0</v>
      </c>
      <c r="I245" s="21">
        <v>0</v>
      </c>
      <c r="J245" s="21">
        <f t="shared" si="79"/>
        <v>0</v>
      </c>
      <c r="P245" s="19"/>
    </row>
    <row r="246" spans="6:16" s="21" customFormat="1" x14ac:dyDescent="0.3">
      <c r="F246" s="21" t="s">
        <v>63</v>
      </c>
      <c r="G246" s="21">
        <v>13</v>
      </c>
      <c r="H246" s="21">
        <v>0</v>
      </c>
      <c r="I246" s="21">
        <v>0</v>
      </c>
      <c r="J246" s="21">
        <f t="shared" si="79"/>
        <v>0</v>
      </c>
      <c r="P246" s="19"/>
    </row>
    <row r="247" spans="6:16" s="21" customFormat="1" x14ac:dyDescent="0.3">
      <c r="F247" s="21" t="s">
        <v>64</v>
      </c>
      <c r="G247" s="21">
        <v>13</v>
      </c>
      <c r="H247" s="21">
        <v>0</v>
      </c>
      <c r="I247" s="21">
        <v>0</v>
      </c>
      <c r="J247" s="21">
        <f t="shared" si="79"/>
        <v>0</v>
      </c>
      <c r="P247" s="19"/>
    </row>
    <row r="248" spans="6:16" s="21" customFormat="1" x14ac:dyDescent="0.3">
      <c r="F248" s="21" t="s">
        <v>65</v>
      </c>
      <c r="G248" s="21">
        <v>13</v>
      </c>
      <c r="H248" s="21">
        <v>0</v>
      </c>
      <c r="I248" s="21">
        <v>0</v>
      </c>
      <c r="J248" s="21">
        <f t="shared" si="79"/>
        <v>0</v>
      </c>
      <c r="P248" s="19"/>
    </row>
    <row r="249" spans="6:16" s="21" customFormat="1" x14ac:dyDescent="0.3">
      <c r="F249" s="21" t="s">
        <v>66</v>
      </c>
      <c r="G249" s="21">
        <v>13</v>
      </c>
      <c r="H249" s="21">
        <v>0</v>
      </c>
      <c r="I249" s="21">
        <v>0</v>
      </c>
      <c r="J249" s="21">
        <f t="shared" si="79"/>
        <v>0</v>
      </c>
      <c r="P249" s="19"/>
    </row>
    <row r="250" spans="6:16" s="21" customFormat="1" x14ac:dyDescent="0.3">
      <c r="F250" s="21" t="s">
        <v>67</v>
      </c>
      <c r="G250" s="21">
        <v>13</v>
      </c>
      <c r="H250" s="21">
        <v>0</v>
      </c>
      <c r="I250" s="21">
        <v>0</v>
      </c>
      <c r="J250" s="21">
        <f t="shared" si="79"/>
        <v>0</v>
      </c>
      <c r="P250" s="19"/>
    </row>
    <row r="251" spans="6:16" s="21" customFormat="1" x14ac:dyDescent="0.3">
      <c r="P251" s="19"/>
    </row>
    <row r="252" spans="6:16" s="21" customFormat="1" x14ac:dyDescent="0.3">
      <c r="F252" s="21" t="s">
        <v>58</v>
      </c>
      <c r="G252" s="21">
        <v>14</v>
      </c>
      <c r="H252" s="21">
        <v>0</v>
      </c>
      <c r="I252" s="21">
        <v>0</v>
      </c>
      <c r="J252" s="21">
        <f t="shared" ref="J252:J261" si="80">IF(AND(J5&gt;13,J5&lt;=14,L5=1,E5&gt;=75),0.34+(J5-13)*(0.31-0.34)/(14-13),0)</f>
        <v>0</v>
      </c>
      <c r="P252" s="19"/>
    </row>
    <row r="253" spans="6:16" s="21" customFormat="1" x14ac:dyDescent="0.3">
      <c r="F253" s="21" t="s">
        <v>59</v>
      </c>
      <c r="G253" s="21">
        <v>14</v>
      </c>
      <c r="H253" s="21">
        <v>0</v>
      </c>
      <c r="I253" s="21">
        <v>0</v>
      </c>
      <c r="J253" s="21">
        <f t="shared" si="80"/>
        <v>0</v>
      </c>
      <c r="P253" s="19"/>
    </row>
    <row r="254" spans="6:16" s="21" customFormat="1" x14ac:dyDescent="0.3">
      <c r="F254" s="21" t="s">
        <v>60</v>
      </c>
      <c r="G254" s="21">
        <v>14</v>
      </c>
      <c r="H254" s="21">
        <v>0</v>
      </c>
      <c r="I254" s="21">
        <v>0</v>
      </c>
      <c r="J254" s="21">
        <f t="shared" si="80"/>
        <v>0</v>
      </c>
      <c r="P254" s="19"/>
    </row>
    <row r="255" spans="6:16" s="21" customFormat="1" x14ac:dyDescent="0.3">
      <c r="F255" s="21" t="s">
        <v>61</v>
      </c>
      <c r="G255" s="21">
        <v>14</v>
      </c>
      <c r="H255" s="21">
        <v>0</v>
      </c>
      <c r="I255" s="21">
        <v>0</v>
      </c>
      <c r="J255" s="21">
        <f t="shared" si="80"/>
        <v>0</v>
      </c>
      <c r="P255" s="19"/>
    </row>
    <row r="256" spans="6:16" s="21" customFormat="1" x14ac:dyDescent="0.3">
      <c r="F256" s="21" t="s">
        <v>62</v>
      </c>
      <c r="G256" s="21">
        <v>14</v>
      </c>
      <c r="H256" s="21">
        <v>0</v>
      </c>
      <c r="I256" s="21">
        <v>0</v>
      </c>
      <c r="J256" s="21">
        <f t="shared" si="80"/>
        <v>0</v>
      </c>
      <c r="P256" s="19"/>
    </row>
    <row r="257" spans="6:16" s="21" customFormat="1" x14ac:dyDescent="0.3">
      <c r="F257" s="21" t="s">
        <v>63</v>
      </c>
      <c r="G257" s="21">
        <v>14</v>
      </c>
      <c r="H257" s="21">
        <v>0</v>
      </c>
      <c r="I257" s="21">
        <v>0</v>
      </c>
      <c r="J257" s="21">
        <f t="shared" si="80"/>
        <v>0</v>
      </c>
      <c r="P257" s="19"/>
    </row>
    <row r="258" spans="6:16" s="21" customFormat="1" x14ac:dyDescent="0.3">
      <c r="F258" s="21" t="s">
        <v>64</v>
      </c>
      <c r="G258" s="21">
        <v>14</v>
      </c>
      <c r="H258" s="21">
        <v>0</v>
      </c>
      <c r="I258" s="21">
        <v>0</v>
      </c>
      <c r="J258" s="21">
        <f t="shared" si="80"/>
        <v>0</v>
      </c>
      <c r="P258" s="19"/>
    </row>
    <row r="259" spans="6:16" s="21" customFormat="1" x14ac:dyDescent="0.3">
      <c r="F259" s="21" t="s">
        <v>65</v>
      </c>
      <c r="G259" s="21">
        <v>14</v>
      </c>
      <c r="H259" s="21">
        <v>0</v>
      </c>
      <c r="I259" s="21">
        <v>0</v>
      </c>
      <c r="J259" s="21">
        <f t="shared" si="80"/>
        <v>0</v>
      </c>
      <c r="P259" s="19"/>
    </row>
    <row r="260" spans="6:16" s="21" customFormat="1" x14ac:dyDescent="0.3">
      <c r="F260" s="21" t="s">
        <v>66</v>
      </c>
      <c r="G260" s="21">
        <v>14</v>
      </c>
      <c r="H260" s="21">
        <v>0</v>
      </c>
      <c r="I260" s="21">
        <v>0</v>
      </c>
      <c r="J260" s="21">
        <f t="shared" si="80"/>
        <v>0</v>
      </c>
      <c r="P260" s="19"/>
    </row>
    <row r="261" spans="6:16" s="21" customFormat="1" x14ac:dyDescent="0.3">
      <c r="F261" s="21" t="s">
        <v>67</v>
      </c>
      <c r="G261" s="21">
        <v>14</v>
      </c>
      <c r="H261" s="21">
        <v>0</v>
      </c>
      <c r="I261" s="21">
        <v>0</v>
      </c>
      <c r="J261" s="21">
        <f t="shared" si="80"/>
        <v>0</v>
      </c>
      <c r="P261" s="19"/>
    </row>
    <row r="262" spans="6:16" s="21" customFormat="1" x14ac:dyDescent="0.3">
      <c r="P262" s="19"/>
    </row>
    <row r="263" spans="6:16" s="21" customFormat="1" x14ac:dyDescent="0.3">
      <c r="F263" s="21" t="s">
        <v>58</v>
      </c>
      <c r="G263" s="21">
        <v>15</v>
      </c>
      <c r="H263" s="21">
        <v>0</v>
      </c>
      <c r="I263" s="21">
        <v>0</v>
      </c>
      <c r="J263" s="21">
        <f t="shared" ref="J263:J272" si="81">IF(AND(J5&gt;14,J5&lt;=15,L5=1,E5&gt;=75),0.31+(J5-14)*(0.28-0.31)/(15-14),0)</f>
        <v>0</v>
      </c>
      <c r="P263" s="19"/>
    </row>
    <row r="264" spans="6:16" s="21" customFormat="1" x14ac:dyDescent="0.3">
      <c r="F264" s="21" t="s">
        <v>59</v>
      </c>
      <c r="G264" s="21">
        <v>15</v>
      </c>
      <c r="H264" s="21">
        <v>0</v>
      </c>
      <c r="I264" s="21">
        <v>0</v>
      </c>
      <c r="J264" s="21">
        <f t="shared" si="81"/>
        <v>0</v>
      </c>
      <c r="P264" s="19"/>
    </row>
    <row r="265" spans="6:16" s="21" customFormat="1" x14ac:dyDescent="0.3">
      <c r="F265" s="21" t="s">
        <v>60</v>
      </c>
      <c r="G265" s="21">
        <v>15</v>
      </c>
      <c r="H265" s="21">
        <v>0</v>
      </c>
      <c r="I265" s="21">
        <v>0</v>
      </c>
      <c r="J265" s="21">
        <f t="shared" si="81"/>
        <v>0</v>
      </c>
      <c r="P265" s="19"/>
    </row>
    <row r="266" spans="6:16" s="21" customFormat="1" x14ac:dyDescent="0.3">
      <c r="F266" s="21" t="s">
        <v>61</v>
      </c>
      <c r="G266" s="21">
        <v>15</v>
      </c>
      <c r="H266" s="21">
        <v>0</v>
      </c>
      <c r="I266" s="21">
        <v>0</v>
      </c>
      <c r="J266" s="21">
        <f t="shared" si="81"/>
        <v>0</v>
      </c>
      <c r="P266" s="19"/>
    </row>
    <row r="267" spans="6:16" s="21" customFormat="1" x14ac:dyDescent="0.3">
      <c r="F267" s="21" t="s">
        <v>62</v>
      </c>
      <c r="G267" s="21">
        <v>15</v>
      </c>
      <c r="H267" s="21">
        <v>0</v>
      </c>
      <c r="I267" s="21">
        <v>0</v>
      </c>
      <c r="J267" s="21">
        <f t="shared" si="81"/>
        <v>0</v>
      </c>
      <c r="P267" s="19"/>
    </row>
    <row r="268" spans="6:16" s="21" customFormat="1" x14ac:dyDescent="0.3">
      <c r="F268" s="21" t="s">
        <v>63</v>
      </c>
      <c r="G268" s="21">
        <v>15</v>
      </c>
      <c r="H268" s="21">
        <v>0</v>
      </c>
      <c r="I268" s="21">
        <v>0</v>
      </c>
      <c r="J268" s="21">
        <f t="shared" si="81"/>
        <v>0</v>
      </c>
      <c r="P268" s="19"/>
    </row>
    <row r="269" spans="6:16" s="21" customFormat="1" x14ac:dyDescent="0.3">
      <c r="F269" s="21" t="s">
        <v>64</v>
      </c>
      <c r="G269" s="21">
        <v>15</v>
      </c>
      <c r="H269" s="21">
        <v>0</v>
      </c>
      <c r="I269" s="21">
        <v>0</v>
      </c>
      <c r="J269" s="21">
        <f t="shared" si="81"/>
        <v>0</v>
      </c>
      <c r="P269" s="19"/>
    </row>
    <row r="270" spans="6:16" s="21" customFormat="1" x14ac:dyDescent="0.3">
      <c r="F270" s="21" t="s">
        <v>65</v>
      </c>
      <c r="G270" s="21">
        <v>15</v>
      </c>
      <c r="H270" s="21">
        <v>0</v>
      </c>
      <c r="I270" s="21">
        <v>0</v>
      </c>
      <c r="J270" s="21">
        <f t="shared" si="81"/>
        <v>0</v>
      </c>
      <c r="P270" s="19"/>
    </row>
    <row r="271" spans="6:16" s="21" customFormat="1" x14ac:dyDescent="0.3">
      <c r="F271" s="21" t="s">
        <v>66</v>
      </c>
      <c r="G271" s="21">
        <v>15</v>
      </c>
      <c r="H271" s="21">
        <v>0</v>
      </c>
      <c r="I271" s="21">
        <v>0</v>
      </c>
      <c r="J271" s="21">
        <f t="shared" si="81"/>
        <v>0</v>
      </c>
      <c r="P271" s="19"/>
    </row>
    <row r="272" spans="6:16" s="21" customFormat="1" x14ac:dyDescent="0.3">
      <c r="F272" s="21" t="s">
        <v>67</v>
      </c>
      <c r="G272" s="21">
        <v>15</v>
      </c>
      <c r="H272" s="21">
        <v>0</v>
      </c>
      <c r="I272" s="21">
        <v>0</v>
      </c>
      <c r="J272" s="21">
        <f t="shared" si="81"/>
        <v>0</v>
      </c>
      <c r="P272" s="19"/>
    </row>
    <row r="273" spans="5:16" s="21" customFormat="1" x14ac:dyDescent="0.3">
      <c r="P273" s="19"/>
    </row>
    <row r="274" spans="5:16" s="21" customFormat="1" x14ac:dyDescent="0.3">
      <c r="H274" s="21" t="s">
        <v>57</v>
      </c>
      <c r="P274" s="19"/>
    </row>
    <row r="275" spans="5:16" s="21" customFormat="1" x14ac:dyDescent="0.3">
      <c r="P275" s="19"/>
    </row>
    <row r="276" spans="5:16" s="21" customFormat="1" x14ac:dyDescent="0.3">
      <c r="E276" s="21" t="s">
        <v>69</v>
      </c>
      <c r="H276" s="81" t="s">
        <v>57</v>
      </c>
      <c r="I276" s="81"/>
      <c r="J276" s="81"/>
      <c r="L276" s="81" t="s">
        <v>57</v>
      </c>
      <c r="M276" s="81"/>
      <c r="N276" s="81"/>
      <c r="P276" s="19"/>
    </row>
    <row r="277" spans="5:16" s="21" customFormat="1" x14ac:dyDescent="0.3">
      <c r="H277" s="21">
        <v>8</v>
      </c>
      <c r="I277" s="21">
        <v>2</v>
      </c>
      <c r="J277" s="21">
        <v>1</v>
      </c>
      <c r="L277" s="21" t="s">
        <v>68</v>
      </c>
      <c r="P277" s="19"/>
    </row>
    <row r="278" spans="5:16" s="21" customFormat="1" x14ac:dyDescent="0.3">
      <c r="F278" s="21" t="s">
        <v>58</v>
      </c>
      <c r="G278" s="21">
        <v>0.1</v>
      </c>
      <c r="H278" s="21">
        <f t="shared" ref="H278:H287" si="82">IF(AND(J5&gt;0,J5&lt;=0.1),1,0)</f>
        <v>0</v>
      </c>
      <c r="I278" s="21">
        <f t="shared" ref="I278:I287" si="83">IF(AND(J5&gt;0,J5&lt;=0.1),1,0)</f>
        <v>0</v>
      </c>
      <c r="J278" s="21">
        <f t="shared" ref="J278:J287" si="84">IF(AND(J5&gt;0,J5&lt;=0.1),1,0)</f>
        <v>0</v>
      </c>
      <c r="L278" s="21">
        <f>MAX(H278:J278,H290:J290,H301:J301,H312:J312,H323:J323,H334:J334,H345:J345,H356:J356,H367:J367,H378:J378,H389:J389,H400:J400,H411:J411,H422:J422,H433:J433,H444:J444,H455:J455,H466:J466)</f>
        <v>0</v>
      </c>
      <c r="P278" s="19"/>
    </row>
    <row r="279" spans="5:16" s="21" customFormat="1" x14ac:dyDescent="0.3">
      <c r="F279" s="21" t="s">
        <v>59</v>
      </c>
      <c r="G279" s="21">
        <v>0.1</v>
      </c>
      <c r="H279" s="21">
        <f t="shared" si="82"/>
        <v>0</v>
      </c>
      <c r="I279" s="21">
        <f t="shared" si="83"/>
        <v>0</v>
      </c>
      <c r="J279" s="21">
        <f t="shared" si="84"/>
        <v>0</v>
      </c>
      <c r="L279" s="21">
        <f t="shared" ref="L279:L287" si="85">MAX(H279:J279,H291:J291,H302:J302,H313:J313,H324:J324,H335:J335,H346:J346,H357:J357,H368:J368,H379:J379,H390:J390,H401:J401,H412:J412,H423:J423,H434:J434,H445:J445,H456:J456,H467:J467)</f>
        <v>0</v>
      </c>
      <c r="P279" s="19"/>
    </row>
    <row r="280" spans="5:16" s="21" customFormat="1" x14ac:dyDescent="0.3">
      <c r="F280" s="21" t="s">
        <v>60</v>
      </c>
      <c r="G280" s="21">
        <v>0.1</v>
      </c>
      <c r="H280" s="21">
        <f t="shared" si="82"/>
        <v>0</v>
      </c>
      <c r="I280" s="21">
        <f t="shared" si="83"/>
        <v>0</v>
      </c>
      <c r="J280" s="21">
        <f t="shared" si="84"/>
        <v>0</v>
      </c>
      <c r="L280" s="21">
        <f t="shared" si="85"/>
        <v>0</v>
      </c>
      <c r="P280" s="19"/>
    </row>
    <row r="281" spans="5:16" s="21" customFormat="1" x14ac:dyDescent="0.3">
      <c r="F281" s="21" t="s">
        <v>61</v>
      </c>
      <c r="G281" s="21">
        <v>0.1</v>
      </c>
      <c r="H281" s="21">
        <f t="shared" si="82"/>
        <v>0</v>
      </c>
      <c r="I281" s="21">
        <f t="shared" si="83"/>
        <v>0</v>
      </c>
      <c r="J281" s="21">
        <f t="shared" si="84"/>
        <v>0</v>
      </c>
      <c r="L281" s="21">
        <f t="shared" si="85"/>
        <v>0</v>
      </c>
      <c r="P281" s="19"/>
    </row>
    <row r="282" spans="5:16" s="21" customFormat="1" x14ac:dyDescent="0.3">
      <c r="F282" s="21" t="s">
        <v>62</v>
      </c>
      <c r="G282" s="21">
        <v>0.1</v>
      </c>
      <c r="H282" s="21">
        <f t="shared" si="82"/>
        <v>0</v>
      </c>
      <c r="I282" s="21">
        <f t="shared" si="83"/>
        <v>0</v>
      </c>
      <c r="J282" s="21">
        <f t="shared" si="84"/>
        <v>0</v>
      </c>
      <c r="L282" s="21">
        <f t="shared" si="85"/>
        <v>0</v>
      </c>
      <c r="P282" s="19"/>
    </row>
    <row r="283" spans="5:16" s="21" customFormat="1" x14ac:dyDescent="0.3">
      <c r="F283" s="21" t="s">
        <v>63</v>
      </c>
      <c r="G283" s="21">
        <v>0.1</v>
      </c>
      <c r="H283" s="21">
        <f t="shared" si="82"/>
        <v>0</v>
      </c>
      <c r="I283" s="21">
        <f t="shared" si="83"/>
        <v>0</v>
      </c>
      <c r="J283" s="21">
        <f t="shared" si="84"/>
        <v>0</v>
      </c>
      <c r="L283" s="21">
        <f t="shared" si="85"/>
        <v>0</v>
      </c>
      <c r="P283" s="19"/>
    </row>
    <row r="284" spans="5:16" s="21" customFormat="1" x14ac:dyDescent="0.3">
      <c r="F284" s="21" t="s">
        <v>64</v>
      </c>
      <c r="G284" s="21">
        <v>0.1</v>
      </c>
      <c r="H284" s="21">
        <f t="shared" si="82"/>
        <v>0</v>
      </c>
      <c r="I284" s="21">
        <f t="shared" si="83"/>
        <v>0</v>
      </c>
      <c r="J284" s="21">
        <f t="shared" si="84"/>
        <v>0</v>
      </c>
      <c r="L284" s="21">
        <f t="shared" si="85"/>
        <v>0</v>
      </c>
      <c r="P284" s="19"/>
    </row>
    <row r="285" spans="5:16" s="21" customFormat="1" x14ac:dyDescent="0.3">
      <c r="F285" s="21" t="s">
        <v>65</v>
      </c>
      <c r="G285" s="21">
        <v>0.1</v>
      </c>
      <c r="H285" s="21">
        <f t="shared" si="82"/>
        <v>0</v>
      </c>
      <c r="I285" s="21">
        <f t="shared" si="83"/>
        <v>0</v>
      </c>
      <c r="J285" s="21">
        <f t="shared" si="84"/>
        <v>0</v>
      </c>
      <c r="L285" s="21">
        <f t="shared" si="85"/>
        <v>0</v>
      </c>
      <c r="P285" s="19"/>
    </row>
    <row r="286" spans="5:16" s="21" customFormat="1" x14ac:dyDescent="0.3">
      <c r="F286" s="21" t="s">
        <v>66</v>
      </c>
      <c r="G286" s="21">
        <v>0.1</v>
      </c>
      <c r="H286" s="21">
        <f t="shared" si="82"/>
        <v>0</v>
      </c>
      <c r="I286" s="21">
        <f t="shared" si="83"/>
        <v>0</v>
      </c>
      <c r="J286" s="21">
        <f t="shared" si="84"/>
        <v>0</v>
      </c>
      <c r="L286" s="21">
        <f t="shared" si="85"/>
        <v>0</v>
      </c>
      <c r="P286" s="19"/>
    </row>
    <row r="287" spans="5:16" s="21" customFormat="1" x14ac:dyDescent="0.3">
      <c r="F287" s="21" t="s">
        <v>67</v>
      </c>
      <c r="G287" s="21">
        <v>0.1</v>
      </c>
      <c r="H287" s="21">
        <f t="shared" si="82"/>
        <v>0</v>
      </c>
      <c r="I287" s="21">
        <f t="shared" si="83"/>
        <v>0</v>
      </c>
      <c r="J287" s="21">
        <f t="shared" si="84"/>
        <v>0</v>
      </c>
      <c r="L287" s="21">
        <f t="shared" si="85"/>
        <v>0</v>
      </c>
      <c r="P287" s="19"/>
    </row>
    <row r="288" spans="5:16" s="21" customFormat="1" x14ac:dyDescent="0.3">
      <c r="P288" s="19"/>
    </row>
    <row r="289" spans="6:16" s="21" customFormat="1" x14ac:dyDescent="0.3">
      <c r="P289" s="19"/>
    </row>
    <row r="290" spans="6:16" s="21" customFormat="1" x14ac:dyDescent="0.3">
      <c r="F290" s="21" t="s">
        <v>58</v>
      </c>
      <c r="G290" s="21">
        <v>0.2</v>
      </c>
      <c r="H290" s="21">
        <f t="shared" ref="H290:H299" si="86">IF(AND(J5&gt;0.1,J5&lt;=0.2,L5=8),1+(J5-0.1)*(0.85-1)/(0.2-0.1),0)</f>
        <v>0</v>
      </c>
      <c r="I290" s="21">
        <f t="shared" ref="I290:I299" si="87">IF(AND(J5&gt;0.1,J5&lt;=0.2,L5=2),1+(J5-0.1)*(0.95-1)/(0.2-0.1),0)</f>
        <v>0</v>
      </c>
      <c r="J290" s="21">
        <f t="shared" ref="J290:J299" si="88">IF(AND(J5&gt;0.1,J5&lt;=0.2,L5=1),1,0)</f>
        <v>0</v>
      </c>
      <c r="P290" s="19"/>
    </row>
    <row r="291" spans="6:16" s="21" customFormat="1" x14ac:dyDescent="0.3">
      <c r="F291" s="21" t="s">
        <v>59</v>
      </c>
      <c r="G291" s="21">
        <v>0.2</v>
      </c>
      <c r="H291" s="21">
        <f t="shared" si="86"/>
        <v>0</v>
      </c>
      <c r="I291" s="21">
        <f t="shared" si="87"/>
        <v>0</v>
      </c>
      <c r="J291" s="21">
        <f t="shared" si="88"/>
        <v>0</v>
      </c>
      <c r="P291" s="19"/>
    </row>
    <row r="292" spans="6:16" s="21" customFormat="1" x14ac:dyDescent="0.3">
      <c r="F292" s="21" t="s">
        <v>60</v>
      </c>
      <c r="G292" s="21">
        <v>0.2</v>
      </c>
      <c r="H292" s="21">
        <f t="shared" si="86"/>
        <v>0</v>
      </c>
      <c r="I292" s="21">
        <f t="shared" si="87"/>
        <v>0</v>
      </c>
      <c r="J292" s="21">
        <f t="shared" si="88"/>
        <v>0</v>
      </c>
      <c r="P292" s="19"/>
    </row>
    <row r="293" spans="6:16" s="21" customFormat="1" x14ac:dyDescent="0.3">
      <c r="F293" s="21" t="s">
        <v>61</v>
      </c>
      <c r="G293" s="21">
        <v>0.2</v>
      </c>
      <c r="H293" s="21">
        <f t="shared" si="86"/>
        <v>0</v>
      </c>
      <c r="I293" s="21">
        <f t="shared" si="87"/>
        <v>0</v>
      </c>
      <c r="J293" s="21">
        <f t="shared" si="88"/>
        <v>0</v>
      </c>
      <c r="P293" s="19"/>
    </row>
    <row r="294" spans="6:16" s="21" customFormat="1" x14ac:dyDescent="0.3">
      <c r="F294" s="21" t="s">
        <v>62</v>
      </c>
      <c r="G294" s="21">
        <v>0.2</v>
      </c>
      <c r="H294" s="21">
        <f t="shared" si="86"/>
        <v>0</v>
      </c>
      <c r="I294" s="21">
        <f t="shared" si="87"/>
        <v>0</v>
      </c>
      <c r="J294" s="21">
        <f t="shared" si="88"/>
        <v>0</v>
      </c>
      <c r="P294" s="19"/>
    </row>
    <row r="295" spans="6:16" s="21" customFormat="1" x14ac:dyDescent="0.3">
      <c r="F295" s="21" t="s">
        <v>63</v>
      </c>
      <c r="G295" s="21">
        <v>0.2</v>
      </c>
      <c r="H295" s="21">
        <f t="shared" si="86"/>
        <v>0</v>
      </c>
      <c r="I295" s="21">
        <f t="shared" si="87"/>
        <v>0</v>
      </c>
      <c r="J295" s="21">
        <f t="shared" si="88"/>
        <v>0</v>
      </c>
      <c r="P295" s="19"/>
    </row>
    <row r="296" spans="6:16" s="21" customFormat="1" x14ac:dyDescent="0.3">
      <c r="F296" s="21" t="s">
        <v>64</v>
      </c>
      <c r="G296" s="21">
        <v>0.2</v>
      </c>
      <c r="H296" s="21">
        <f t="shared" si="86"/>
        <v>0</v>
      </c>
      <c r="I296" s="21">
        <f t="shared" si="87"/>
        <v>0</v>
      </c>
      <c r="J296" s="21">
        <f t="shared" si="88"/>
        <v>0</v>
      </c>
      <c r="P296" s="19"/>
    </row>
    <row r="297" spans="6:16" s="21" customFormat="1" x14ac:dyDescent="0.3">
      <c r="F297" s="21" t="s">
        <v>65</v>
      </c>
      <c r="G297" s="21">
        <v>0.2</v>
      </c>
      <c r="H297" s="21">
        <f t="shared" si="86"/>
        <v>0</v>
      </c>
      <c r="I297" s="21">
        <f t="shared" si="87"/>
        <v>0</v>
      </c>
      <c r="J297" s="21">
        <f t="shared" si="88"/>
        <v>0</v>
      </c>
      <c r="P297" s="19"/>
    </row>
    <row r="298" spans="6:16" s="21" customFormat="1" x14ac:dyDescent="0.3">
      <c r="F298" s="21" t="s">
        <v>66</v>
      </c>
      <c r="G298" s="21">
        <v>0.2</v>
      </c>
      <c r="H298" s="21">
        <f t="shared" si="86"/>
        <v>0</v>
      </c>
      <c r="I298" s="21">
        <f t="shared" si="87"/>
        <v>0</v>
      </c>
      <c r="J298" s="21">
        <f t="shared" si="88"/>
        <v>0</v>
      </c>
      <c r="P298" s="19"/>
    </row>
    <row r="299" spans="6:16" s="21" customFormat="1" x14ac:dyDescent="0.3">
      <c r="F299" s="21" t="s">
        <v>67</v>
      </c>
      <c r="G299" s="21">
        <v>0.2</v>
      </c>
      <c r="H299" s="21">
        <f t="shared" si="86"/>
        <v>0</v>
      </c>
      <c r="I299" s="21">
        <f t="shared" si="87"/>
        <v>0</v>
      </c>
      <c r="J299" s="21">
        <f t="shared" si="88"/>
        <v>0</v>
      </c>
      <c r="P299" s="19"/>
    </row>
    <row r="300" spans="6:16" s="21" customFormat="1" x14ac:dyDescent="0.3">
      <c r="H300" s="21" t="s">
        <v>57</v>
      </c>
      <c r="P300" s="19"/>
    </row>
    <row r="301" spans="6:16" s="21" customFormat="1" x14ac:dyDescent="0.3">
      <c r="F301" s="21" t="s">
        <v>58</v>
      </c>
      <c r="G301" s="21">
        <v>0.5</v>
      </c>
      <c r="H301" s="21">
        <f t="shared" ref="H301:H310" si="89">IF(AND(J5&gt;0.2,J5&lt;=0.5,L5=8),0.85+(J5-0.2)*(0.81-0.85)/(0.5-0.2),0)</f>
        <v>0</v>
      </c>
      <c r="I301" s="21">
        <f t="shared" ref="I301:I310" si="90">IF(AND(J5&gt;0.2,J5&lt;=0.5,L5=2),0.95+(J5-0.2)*(0.92-0.95)/(0.5-0.2),0)</f>
        <v>0</v>
      </c>
      <c r="J301" s="21">
        <f t="shared" ref="J301:J310" si="91">IF(AND(J5&gt;0.2,J5&lt;=0.5,L5=1),1+(J5-0.2)*(0.97-1)/(0.5-0.2),0)</f>
        <v>0</v>
      </c>
      <c r="P301" s="19"/>
    </row>
    <row r="302" spans="6:16" s="21" customFormat="1" x14ac:dyDescent="0.3">
      <c r="F302" s="21" t="s">
        <v>59</v>
      </c>
      <c r="G302" s="21">
        <v>0.5</v>
      </c>
      <c r="H302" s="21">
        <f t="shared" si="89"/>
        <v>0</v>
      </c>
      <c r="I302" s="21">
        <f t="shared" si="90"/>
        <v>0</v>
      </c>
      <c r="J302" s="21">
        <f t="shared" si="91"/>
        <v>0</v>
      </c>
      <c r="P302" s="19"/>
    </row>
    <row r="303" spans="6:16" s="21" customFormat="1" x14ac:dyDescent="0.3">
      <c r="F303" s="21" t="s">
        <v>60</v>
      </c>
      <c r="G303" s="21">
        <v>0.5</v>
      </c>
      <c r="H303" s="21">
        <f t="shared" si="89"/>
        <v>0</v>
      </c>
      <c r="I303" s="21">
        <f t="shared" si="90"/>
        <v>0</v>
      </c>
      <c r="J303" s="21">
        <f t="shared" si="91"/>
        <v>0</v>
      </c>
      <c r="P303" s="19"/>
    </row>
    <row r="304" spans="6:16" s="21" customFormat="1" x14ac:dyDescent="0.3">
      <c r="F304" s="21" t="s">
        <v>61</v>
      </c>
      <c r="G304" s="21">
        <v>0.5</v>
      </c>
      <c r="H304" s="21">
        <f t="shared" si="89"/>
        <v>0</v>
      </c>
      <c r="I304" s="21">
        <f t="shared" si="90"/>
        <v>0</v>
      </c>
      <c r="J304" s="21">
        <f t="shared" si="91"/>
        <v>0</v>
      </c>
      <c r="P304" s="19"/>
    </row>
    <row r="305" spans="6:16" s="21" customFormat="1" x14ac:dyDescent="0.3">
      <c r="F305" s="21" t="s">
        <v>62</v>
      </c>
      <c r="G305" s="21">
        <v>0.5</v>
      </c>
      <c r="H305" s="21">
        <f t="shared" si="89"/>
        <v>0</v>
      </c>
      <c r="I305" s="21">
        <f t="shared" si="90"/>
        <v>0</v>
      </c>
      <c r="J305" s="21">
        <f t="shared" si="91"/>
        <v>0</v>
      </c>
      <c r="P305" s="19"/>
    </row>
    <row r="306" spans="6:16" s="21" customFormat="1" x14ac:dyDescent="0.3">
      <c r="F306" s="21" t="s">
        <v>63</v>
      </c>
      <c r="G306" s="21">
        <v>0.5</v>
      </c>
      <c r="H306" s="21">
        <f t="shared" si="89"/>
        <v>0</v>
      </c>
      <c r="I306" s="21">
        <f t="shared" si="90"/>
        <v>0</v>
      </c>
      <c r="J306" s="21">
        <f t="shared" si="91"/>
        <v>0</v>
      </c>
      <c r="P306" s="19"/>
    </row>
    <row r="307" spans="6:16" s="21" customFormat="1" x14ac:dyDescent="0.3">
      <c r="F307" s="21" t="s">
        <v>64</v>
      </c>
      <c r="G307" s="21">
        <v>0.5</v>
      </c>
      <c r="H307" s="21">
        <f t="shared" si="89"/>
        <v>0</v>
      </c>
      <c r="I307" s="21">
        <f t="shared" si="90"/>
        <v>0</v>
      </c>
      <c r="J307" s="21">
        <f t="shared" si="91"/>
        <v>0</v>
      </c>
      <c r="P307" s="19"/>
    </row>
    <row r="308" spans="6:16" s="21" customFormat="1" x14ac:dyDescent="0.3">
      <c r="F308" s="21" t="s">
        <v>65</v>
      </c>
      <c r="G308" s="21">
        <v>0.5</v>
      </c>
      <c r="H308" s="21">
        <f t="shared" si="89"/>
        <v>0</v>
      </c>
      <c r="I308" s="21">
        <f t="shared" si="90"/>
        <v>0</v>
      </c>
      <c r="J308" s="21">
        <f t="shared" si="91"/>
        <v>0</v>
      </c>
      <c r="P308" s="19"/>
    </row>
    <row r="309" spans="6:16" s="21" customFormat="1" x14ac:dyDescent="0.3">
      <c r="F309" s="21" t="s">
        <v>66</v>
      </c>
      <c r="G309" s="21">
        <v>0.5</v>
      </c>
      <c r="H309" s="21">
        <f t="shared" si="89"/>
        <v>0</v>
      </c>
      <c r="I309" s="21">
        <f t="shared" si="90"/>
        <v>0</v>
      </c>
      <c r="J309" s="21">
        <f t="shared" si="91"/>
        <v>0</v>
      </c>
      <c r="P309" s="19"/>
    </row>
    <row r="310" spans="6:16" s="21" customFormat="1" x14ac:dyDescent="0.3">
      <c r="F310" s="21" t="s">
        <v>67</v>
      </c>
      <c r="G310" s="21">
        <v>0.5</v>
      </c>
      <c r="H310" s="21">
        <f t="shared" si="89"/>
        <v>0</v>
      </c>
      <c r="I310" s="21">
        <f t="shared" si="90"/>
        <v>0</v>
      </c>
      <c r="J310" s="21">
        <f t="shared" si="91"/>
        <v>0</v>
      </c>
      <c r="P310" s="19"/>
    </row>
    <row r="311" spans="6:16" s="21" customFormat="1" x14ac:dyDescent="0.3">
      <c r="G311" s="21">
        <v>0</v>
      </c>
      <c r="P311" s="19"/>
    </row>
    <row r="312" spans="6:16" s="21" customFormat="1" x14ac:dyDescent="0.3">
      <c r="F312" s="21" t="s">
        <v>58</v>
      </c>
      <c r="G312" s="21">
        <v>1</v>
      </c>
      <c r="H312" s="21">
        <f t="shared" ref="H312:H321" si="92">IF(AND(J5&gt;0.5,J5&lt;=1,L5=8),0.81+(J5-0.5)*(0.75-0.81)/(1-0.5),0)</f>
        <v>0</v>
      </c>
      <c r="I312" s="21">
        <f t="shared" ref="I312:I321" si="93">IF(AND(J5&gt;0.5,J5&lt;=1,L5=2),0.92+(J5-0.5)*(0.88-0.92)/(1-0.5),0)</f>
        <v>0</v>
      </c>
      <c r="J312" s="21">
        <f t="shared" ref="J312:J321" si="94">IF(AND(J5&gt;0.5,J5&lt;=1,L5=1),0.97+(J5-0.5)*(0.94-0.97)/(1-0.5),0)</f>
        <v>0</v>
      </c>
      <c r="P312" s="19"/>
    </row>
    <row r="313" spans="6:16" s="21" customFormat="1" x14ac:dyDescent="0.3">
      <c r="F313" s="21" t="s">
        <v>59</v>
      </c>
      <c r="G313" s="21">
        <v>1</v>
      </c>
      <c r="H313" s="21">
        <f t="shared" si="92"/>
        <v>0</v>
      </c>
      <c r="I313" s="21">
        <f t="shared" si="93"/>
        <v>0</v>
      </c>
      <c r="J313" s="21">
        <f t="shared" si="94"/>
        <v>0</v>
      </c>
      <c r="P313" s="19"/>
    </row>
    <row r="314" spans="6:16" s="21" customFormat="1" x14ac:dyDescent="0.3">
      <c r="F314" s="21" t="s">
        <v>60</v>
      </c>
      <c r="G314" s="21">
        <v>1</v>
      </c>
      <c r="H314" s="21">
        <f t="shared" si="92"/>
        <v>0</v>
      </c>
      <c r="I314" s="21">
        <f t="shared" si="93"/>
        <v>0</v>
      </c>
      <c r="J314" s="21">
        <f t="shared" si="94"/>
        <v>0</v>
      </c>
      <c r="P314" s="19"/>
    </row>
    <row r="315" spans="6:16" s="21" customFormat="1" x14ac:dyDescent="0.3">
      <c r="F315" s="21" t="s">
        <v>61</v>
      </c>
      <c r="G315" s="21">
        <v>1</v>
      </c>
      <c r="H315" s="21">
        <f t="shared" si="92"/>
        <v>0</v>
      </c>
      <c r="I315" s="21">
        <f t="shared" si="93"/>
        <v>0</v>
      </c>
      <c r="J315" s="21">
        <f t="shared" si="94"/>
        <v>0</v>
      </c>
      <c r="P315" s="19"/>
    </row>
    <row r="316" spans="6:16" s="21" customFormat="1" x14ac:dyDescent="0.3">
      <c r="F316" s="21" t="s">
        <v>62</v>
      </c>
      <c r="G316" s="21">
        <v>1</v>
      </c>
      <c r="H316" s="21">
        <f t="shared" si="92"/>
        <v>0</v>
      </c>
      <c r="I316" s="21">
        <f t="shared" si="93"/>
        <v>0</v>
      </c>
      <c r="J316" s="21">
        <f t="shared" si="94"/>
        <v>0</v>
      </c>
      <c r="P316" s="19"/>
    </row>
    <row r="317" spans="6:16" s="21" customFormat="1" x14ac:dyDescent="0.3">
      <c r="F317" s="21" t="s">
        <v>63</v>
      </c>
      <c r="G317" s="21">
        <v>1</v>
      </c>
      <c r="H317" s="21">
        <f t="shared" si="92"/>
        <v>0</v>
      </c>
      <c r="I317" s="21">
        <f t="shared" si="93"/>
        <v>0</v>
      </c>
      <c r="J317" s="21">
        <f t="shared" si="94"/>
        <v>0</v>
      </c>
      <c r="P317" s="19"/>
    </row>
    <row r="318" spans="6:16" s="21" customFormat="1" x14ac:dyDescent="0.3">
      <c r="F318" s="21" t="s">
        <v>64</v>
      </c>
      <c r="G318" s="21">
        <v>1</v>
      </c>
      <c r="H318" s="21">
        <f t="shared" si="92"/>
        <v>0</v>
      </c>
      <c r="I318" s="21">
        <f t="shared" si="93"/>
        <v>0</v>
      </c>
      <c r="J318" s="21">
        <f t="shared" si="94"/>
        <v>0</v>
      </c>
      <c r="P318" s="19"/>
    </row>
    <row r="319" spans="6:16" s="21" customFormat="1" x14ac:dyDescent="0.3">
      <c r="F319" s="21" t="s">
        <v>65</v>
      </c>
      <c r="G319" s="21">
        <v>1</v>
      </c>
      <c r="H319" s="21">
        <f t="shared" si="92"/>
        <v>0</v>
      </c>
      <c r="I319" s="21">
        <f t="shared" si="93"/>
        <v>0</v>
      </c>
      <c r="J319" s="21">
        <f t="shared" si="94"/>
        <v>0</v>
      </c>
      <c r="P319" s="19"/>
    </row>
    <row r="320" spans="6:16" s="21" customFormat="1" x14ac:dyDescent="0.3">
      <c r="F320" s="21" t="s">
        <v>66</v>
      </c>
      <c r="G320" s="21">
        <v>1</v>
      </c>
      <c r="H320" s="21">
        <f t="shared" si="92"/>
        <v>0</v>
      </c>
      <c r="I320" s="21">
        <f t="shared" si="93"/>
        <v>0</v>
      </c>
      <c r="J320" s="21">
        <f t="shared" si="94"/>
        <v>0</v>
      </c>
      <c r="P320" s="19"/>
    </row>
    <row r="321" spans="6:16" s="21" customFormat="1" x14ac:dyDescent="0.3">
      <c r="F321" s="21" t="s">
        <v>67</v>
      </c>
      <c r="G321" s="21">
        <v>1</v>
      </c>
      <c r="H321" s="21">
        <f t="shared" si="92"/>
        <v>0</v>
      </c>
      <c r="I321" s="21">
        <f t="shared" si="93"/>
        <v>0</v>
      </c>
      <c r="J321" s="21">
        <f t="shared" si="94"/>
        <v>0</v>
      </c>
      <c r="P321" s="19"/>
    </row>
    <row r="322" spans="6:16" s="21" customFormat="1" x14ac:dyDescent="0.3">
      <c r="P322" s="19"/>
    </row>
    <row r="323" spans="6:16" s="21" customFormat="1" x14ac:dyDescent="0.3">
      <c r="F323" s="21" t="s">
        <v>58</v>
      </c>
      <c r="G323" s="21">
        <v>2</v>
      </c>
      <c r="H323" s="21">
        <f t="shared" ref="H323:H332" si="95">IF(AND(J5&gt;1,J5&lt;=2,L5=8),0.75+(J5-1)*(0.65-0.75)/(2-1),0)</f>
        <v>0</v>
      </c>
      <c r="I323" s="21">
        <f t="shared" ref="I323:I332" si="96">IF(AND(J5&gt;1,J5&lt;=2,L5=2),0.88+(J5-1)*(0.84-0.88)/(2-1),0)</f>
        <v>0</v>
      </c>
      <c r="J323" s="21">
        <f t="shared" ref="J323:J332" si="97">IF(AND(J5&gt;1,J5&lt;=2,L5=1),0.94+(J5-1)*(0.91-0.94)/(2-1),0)</f>
        <v>0</v>
      </c>
      <c r="P323" s="19"/>
    </row>
    <row r="324" spans="6:16" s="21" customFormat="1" x14ac:dyDescent="0.3">
      <c r="F324" s="21" t="s">
        <v>59</v>
      </c>
      <c r="G324" s="21">
        <v>2</v>
      </c>
      <c r="H324" s="21">
        <f t="shared" si="95"/>
        <v>0</v>
      </c>
      <c r="I324" s="21">
        <f t="shared" si="96"/>
        <v>0</v>
      </c>
      <c r="J324" s="21">
        <f t="shared" si="97"/>
        <v>0</v>
      </c>
      <c r="P324" s="19"/>
    </row>
    <row r="325" spans="6:16" s="21" customFormat="1" x14ac:dyDescent="0.3">
      <c r="F325" s="21" t="s">
        <v>60</v>
      </c>
      <c r="G325" s="21">
        <v>2</v>
      </c>
      <c r="H325" s="21">
        <f t="shared" si="95"/>
        <v>0</v>
      </c>
      <c r="I325" s="21">
        <f t="shared" si="96"/>
        <v>0</v>
      </c>
      <c r="J325" s="21">
        <f t="shared" si="97"/>
        <v>0</v>
      </c>
      <c r="P325" s="19"/>
    </row>
    <row r="326" spans="6:16" s="21" customFormat="1" x14ac:dyDescent="0.3">
      <c r="F326" s="21" t="s">
        <v>61</v>
      </c>
      <c r="G326" s="21">
        <v>2</v>
      </c>
      <c r="H326" s="21">
        <f t="shared" si="95"/>
        <v>0</v>
      </c>
      <c r="I326" s="21">
        <f t="shared" si="96"/>
        <v>0</v>
      </c>
      <c r="J326" s="21">
        <f t="shared" si="97"/>
        <v>0</v>
      </c>
      <c r="P326" s="19"/>
    </row>
    <row r="327" spans="6:16" s="21" customFormat="1" x14ac:dyDescent="0.3">
      <c r="F327" s="21" t="s">
        <v>62</v>
      </c>
      <c r="G327" s="21">
        <v>2</v>
      </c>
      <c r="H327" s="21">
        <f t="shared" si="95"/>
        <v>0</v>
      </c>
      <c r="I327" s="21">
        <f t="shared" si="96"/>
        <v>0</v>
      </c>
      <c r="J327" s="21">
        <f t="shared" si="97"/>
        <v>0</v>
      </c>
      <c r="P327" s="19"/>
    </row>
    <row r="328" spans="6:16" s="21" customFormat="1" x14ac:dyDescent="0.3">
      <c r="F328" s="21" t="s">
        <v>63</v>
      </c>
      <c r="G328" s="21">
        <v>2</v>
      </c>
      <c r="H328" s="21">
        <f t="shared" si="95"/>
        <v>0</v>
      </c>
      <c r="I328" s="21">
        <f t="shared" si="96"/>
        <v>0</v>
      </c>
      <c r="J328" s="21">
        <f t="shared" si="97"/>
        <v>0</v>
      </c>
      <c r="P328" s="19"/>
    </row>
    <row r="329" spans="6:16" s="21" customFormat="1" x14ac:dyDescent="0.3">
      <c r="F329" s="21" t="s">
        <v>64</v>
      </c>
      <c r="G329" s="21">
        <v>2</v>
      </c>
      <c r="H329" s="21">
        <f t="shared" si="95"/>
        <v>0</v>
      </c>
      <c r="I329" s="21">
        <f t="shared" si="96"/>
        <v>0</v>
      </c>
      <c r="J329" s="21">
        <f t="shared" si="97"/>
        <v>0</v>
      </c>
      <c r="P329" s="19"/>
    </row>
    <row r="330" spans="6:16" s="21" customFormat="1" x14ac:dyDescent="0.3">
      <c r="F330" s="21" t="s">
        <v>65</v>
      </c>
      <c r="G330" s="21">
        <v>2</v>
      </c>
      <c r="H330" s="21">
        <f t="shared" si="95"/>
        <v>0</v>
      </c>
      <c r="I330" s="21">
        <f t="shared" si="96"/>
        <v>0</v>
      </c>
      <c r="J330" s="21">
        <f t="shared" si="97"/>
        <v>0</v>
      </c>
      <c r="P330" s="19"/>
    </row>
    <row r="331" spans="6:16" s="21" customFormat="1" x14ac:dyDescent="0.3">
      <c r="F331" s="21" t="s">
        <v>66</v>
      </c>
      <c r="G331" s="21">
        <v>2</v>
      </c>
      <c r="H331" s="21">
        <f t="shared" si="95"/>
        <v>0</v>
      </c>
      <c r="I331" s="21">
        <f t="shared" si="96"/>
        <v>0</v>
      </c>
      <c r="J331" s="21">
        <f t="shared" si="97"/>
        <v>0</v>
      </c>
      <c r="P331" s="19"/>
    </row>
    <row r="332" spans="6:16" s="21" customFormat="1" x14ac:dyDescent="0.3">
      <c r="F332" s="21" t="s">
        <v>67</v>
      </c>
      <c r="G332" s="21">
        <v>2</v>
      </c>
      <c r="H332" s="21">
        <f t="shared" si="95"/>
        <v>0</v>
      </c>
      <c r="I332" s="21">
        <f t="shared" si="96"/>
        <v>0</v>
      </c>
      <c r="J332" s="21">
        <f t="shared" si="97"/>
        <v>0</v>
      </c>
      <c r="P332" s="19"/>
    </row>
    <row r="333" spans="6:16" s="21" customFormat="1" x14ac:dyDescent="0.3">
      <c r="P333" s="19"/>
    </row>
    <row r="334" spans="6:16" s="21" customFormat="1" x14ac:dyDescent="0.3">
      <c r="F334" s="21" t="s">
        <v>58</v>
      </c>
      <c r="G334" s="21">
        <v>3</v>
      </c>
      <c r="H334" s="21">
        <f t="shared" ref="H334:H343" si="98">IF(AND(J5&gt;2,J5&lt;=3,L5=8),0.65+(J5-2)*(0.55-0.65)/(3-2),0)</f>
        <v>0</v>
      </c>
      <c r="I334" s="21">
        <f t="shared" ref="I334:I343" si="99">IF(AND(J5&gt;2,J5&lt;=3,L5=2),0.84+(J5-2)*(0.79-0.84)/(3-2),0)</f>
        <v>0</v>
      </c>
      <c r="J334" s="21">
        <f t="shared" ref="J334:J343" si="100">IF(AND(J5&gt;2,J5&lt;=3,L5=1),0.91+(J5-2)*(0.88-0.91)/(3-2),0)</f>
        <v>0</v>
      </c>
      <c r="P334" s="19"/>
    </row>
    <row r="335" spans="6:16" s="21" customFormat="1" x14ac:dyDescent="0.3">
      <c r="F335" s="21" t="s">
        <v>59</v>
      </c>
      <c r="G335" s="21">
        <v>3</v>
      </c>
      <c r="H335" s="21">
        <f t="shared" si="98"/>
        <v>0</v>
      </c>
      <c r="I335" s="21">
        <f t="shared" si="99"/>
        <v>0</v>
      </c>
      <c r="J335" s="21">
        <f t="shared" si="100"/>
        <v>0</v>
      </c>
      <c r="P335" s="19"/>
    </row>
    <row r="336" spans="6:16" s="21" customFormat="1" x14ac:dyDescent="0.3">
      <c r="F336" s="21" t="s">
        <v>60</v>
      </c>
      <c r="G336" s="21">
        <v>3</v>
      </c>
      <c r="H336" s="21">
        <f t="shared" si="98"/>
        <v>0</v>
      </c>
      <c r="I336" s="21">
        <f t="shared" si="99"/>
        <v>0</v>
      </c>
      <c r="J336" s="21">
        <f t="shared" si="100"/>
        <v>0</v>
      </c>
      <c r="P336" s="19"/>
    </row>
    <row r="337" spans="6:16" s="21" customFormat="1" x14ac:dyDescent="0.3">
      <c r="F337" s="21" t="s">
        <v>61</v>
      </c>
      <c r="G337" s="21">
        <v>3</v>
      </c>
      <c r="H337" s="21">
        <f t="shared" si="98"/>
        <v>0</v>
      </c>
      <c r="I337" s="21">
        <f t="shared" si="99"/>
        <v>0</v>
      </c>
      <c r="J337" s="21">
        <f t="shared" si="100"/>
        <v>0</v>
      </c>
      <c r="P337" s="19"/>
    </row>
    <row r="338" spans="6:16" s="21" customFormat="1" x14ac:dyDescent="0.3">
      <c r="F338" s="21" t="s">
        <v>62</v>
      </c>
      <c r="G338" s="21">
        <v>3</v>
      </c>
      <c r="H338" s="21">
        <f t="shared" si="98"/>
        <v>0</v>
      </c>
      <c r="I338" s="21">
        <f t="shared" si="99"/>
        <v>0</v>
      </c>
      <c r="J338" s="21">
        <f t="shared" si="100"/>
        <v>0</v>
      </c>
      <c r="P338" s="19"/>
    </row>
    <row r="339" spans="6:16" s="21" customFormat="1" x14ac:dyDescent="0.3">
      <c r="F339" s="21" t="s">
        <v>63</v>
      </c>
      <c r="G339" s="21">
        <v>3</v>
      </c>
      <c r="H339" s="21">
        <f t="shared" si="98"/>
        <v>0</v>
      </c>
      <c r="I339" s="21">
        <f t="shared" si="99"/>
        <v>0</v>
      </c>
      <c r="J339" s="21">
        <f t="shared" si="100"/>
        <v>0</v>
      </c>
      <c r="P339" s="19"/>
    </row>
    <row r="340" spans="6:16" s="21" customFormat="1" x14ac:dyDescent="0.3">
      <c r="F340" s="21" t="s">
        <v>64</v>
      </c>
      <c r="G340" s="21">
        <v>3</v>
      </c>
      <c r="H340" s="21">
        <f t="shared" si="98"/>
        <v>0</v>
      </c>
      <c r="I340" s="21">
        <f t="shared" si="99"/>
        <v>0</v>
      </c>
      <c r="J340" s="21">
        <f t="shared" si="100"/>
        <v>0</v>
      </c>
      <c r="P340" s="19"/>
    </row>
    <row r="341" spans="6:16" s="21" customFormat="1" x14ac:dyDescent="0.3">
      <c r="F341" s="21" t="s">
        <v>65</v>
      </c>
      <c r="G341" s="21">
        <v>3</v>
      </c>
      <c r="H341" s="21">
        <f t="shared" si="98"/>
        <v>0</v>
      </c>
      <c r="I341" s="21">
        <f t="shared" si="99"/>
        <v>0</v>
      </c>
      <c r="J341" s="21">
        <f t="shared" si="100"/>
        <v>0</v>
      </c>
      <c r="P341" s="19"/>
    </row>
    <row r="342" spans="6:16" s="21" customFormat="1" x14ac:dyDescent="0.3">
      <c r="F342" s="21" t="s">
        <v>66</v>
      </c>
      <c r="G342" s="21">
        <v>3</v>
      </c>
      <c r="H342" s="21">
        <f t="shared" si="98"/>
        <v>0</v>
      </c>
      <c r="I342" s="21">
        <f t="shared" si="99"/>
        <v>0</v>
      </c>
      <c r="J342" s="21">
        <f t="shared" si="100"/>
        <v>0</v>
      </c>
      <c r="P342" s="19"/>
    </row>
    <row r="343" spans="6:16" s="21" customFormat="1" x14ac:dyDescent="0.3">
      <c r="F343" s="21" t="s">
        <v>67</v>
      </c>
      <c r="G343" s="21">
        <v>3</v>
      </c>
      <c r="H343" s="21">
        <f t="shared" si="98"/>
        <v>0</v>
      </c>
      <c r="I343" s="21">
        <f t="shared" si="99"/>
        <v>0</v>
      </c>
      <c r="J343" s="21">
        <f t="shared" si="100"/>
        <v>0</v>
      </c>
      <c r="P343" s="19"/>
    </row>
    <row r="344" spans="6:16" s="21" customFormat="1" x14ac:dyDescent="0.3">
      <c r="P344" s="19"/>
    </row>
    <row r="345" spans="6:16" s="21" customFormat="1" x14ac:dyDescent="0.3">
      <c r="F345" s="21" t="s">
        <v>58</v>
      </c>
      <c r="G345" s="21">
        <v>4</v>
      </c>
      <c r="H345" s="21">
        <f>IF(AND(J5&gt;3,J5&lt;=4,L5=8),0.55+(J5-3)*(0.55-0.65)/(4-3),0)</f>
        <v>0</v>
      </c>
      <c r="I345" s="21">
        <f>IF(AND(J5&gt;3,J5&lt;=4,L5=2),0.79+(J5-3)*(0.79-0.84)/(4-3),0)</f>
        <v>0</v>
      </c>
      <c r="J345" s="21">
        <f>IF(AND(J5&gt;3,J5&lt;=4,L5=1),0.88+(J5-3)*(0.84-0.88)/(4-3),0)</f>
        <v>0</v>
      </c>
      <c r="P345" s="19"/>
    </row>
    <row r="346" spans="6:16" s="21" customFormat="1" x14ac:dyDescent="0.3">
      <c r="F346" s="21" t="s">
        <v>59</v>
      </c>
      <c r="G346" s="21">
        <v>4</v>
      </c>
      <c r="H346" s="21">
        <f t="shared" ref="H346:H354" si="101">IF(AND(J6&gt;3,J6&lt;=4,L6=8),0.55+(J6-3)*(0.55-0.65)/(4-3),0)</f>
        <v>0</v>
      </c>
      <c r="I346" s="21">
        <f t="shared" ref="I346:I354" si="102">IF(AND(J6&gt;3,J6&lt;=4,L6=2),0.79+(J6-3)*(0.79-0.84)/(4-3),0)</f>
        <v>0</v>
      </c>
      <c r="J346" s="21">
        <f t="shared" ref="J346:J354" si="103">IF(AND(J6&gt;3,J6&lt;=4,L6=1),0.88+(J6-3)*(0.84-0.88)/(4-3),0)</f>
        <v>0</v>
      </c>
      <c r="P346" s="19"/>
    </row>
    <row r="347" spans="6:16" s="21" customFormat="1" x14ac:dyDescent="0.3">
      <c r="F347" s="21" t="s">
        <v>60</v>
      </c>
      <c r="G347" s="21">
        <v>4</v>
      </c>
      <c r="H347" s="21">
        <f t="shared" si="101"/>
        <v>0</v>
      </c>
      <c r="I347" s="21">
        <f t="shared" si="102"/>
        <v>0</v>
      </c>
      <c r="J347" s="21">
        <f t="shared" si="103"/>
        <v>0</v>
      </c>
      <c r="P347" s="19"/>
    </row>
    <row r="348" spans="6:16" s="21" customFormat="1" x14ac:dyDescent="0.3">
      <c r="F348" s="21" t="s">
        <v>61</v>
      </c>
      <c r="G348" s="21">
        <v>4</v>
      </c>
      <c r="H348" s="21">
        <f t="shared" si="101"/>
        <v>0</v>
      </c>
      <c r="I348" s="21">
        <f t="shared" si="102"/>
        <v>0</v>
      </c>
      <c r="J348" s="21">
        <f t="shared" si="103"/>
        <v>0</v>
      </c>
      <c r="P348" s="19"/>
    </row>
    <row r="349" spans="6:16" s="21" customFormat="1" x14ac:dyDescent="0.3">
      <c r="F349" s="21" t="s">
        <v>62</v>
      </c>
      <c r="G349" s="21">
        <v>4</v>
      </c>
      <c r="H349" s="21">
        <f t="shared" si="101"/>
        <v>0</v>
      </c>
      <c r="I349" s="21">
        <f t="shared" si="102"/>
        <v>0</v>
      </c>
      <c r="J349" s="21">
        <f t="shared" si="103"/>
        <v>0</v>
      </c>
      <c r="P349" s="19"/>
    </row>
    <row r="350" spans="6:16" s="21" customFormat="1" x14ac:dyDescent="0.3">
      <c r="F350" s="21" t="s">
        <v>63</v>
      </c>
      <c r="G350" s="21">
        <v>4</v>
      </c>
      <c r="H350" s="21">
        <f t="shared" si="101"/>
        <v>0</v>
      </c>
      <c r="I350" s="21">
        <f t="shared" si="102"/>
        <v>0</v>
      </c>
      <c r="J350" s="21">
        <f t="shared" si="103"/>
        <v>0</v>
      </c>
      <c r="P350" s="19"/>
    </row>
    <row r="351" spans="6:16" s="21" customFormat="1" x14ac:dyDescent="0.3">
      <c r="F351" s="21" t="s">
        <v>64</v>
      </c>
      <c r="G351" s="21">
        <v>4</v>
      </c>
      <c r="H351" s="21">
        <f t="shared" si="101"/>
        <v>0</v>
      </c>
      <c r="I351" s="21">
        <f t="shared" si="102"/>
        <v>0</v>
      </c>
      <c r="J351" s="21">
        <f t="shared" si="103"/>
        <v>0</v>
      </c>
      <c r="P351" s="19"/>
    </row>
    <row r="352" spans="6:16" s="21" customFormat="1" x14ac:dyDescent="0.3">
      <c r="F352" s="21" t="s">
        <v>65</v>
      </c>
      <c r="G352" s="21">
        <v>4</v>
      </c>
      <c r="H352" s="21">
        <f t="shared" si="101"/>
        <v>0</v>
      </c>
      <c r="I352" s="21">
        <f t="shared" si="102"/>
        <v>0</v>
      </c>
      <c r="J352" s="21">
        <f t="shared" si="103"/>
        <v>0</v>
      </c>
      <c r="P352" s="19"/>
    </row>
    <row r="353" spans="6:16" s="21" customFormat="1" x14ac:dyDescent="0.3">
      <c r="F353" s="21" t="s">
        <v>66</v>
      </c>
      <c r="G353" s="21">
        <v>4</v>
      </c>
      <c r="H353" s="21">
        <f t="shared" si="101"/>
        <v>0</v>
      </c>
      <c r="I353" s="21">
        <f t="shared" si="102"/>
        <v>0</v>
      </c>
      <c r="J353" s="21">
        <f t="shared" si="103"/>
        <v>0</v>
      </c>
      <c r="P353" s="19"/>
    </row>
    <row r="354" spans="6:16" s="21" customFormat="1" x14ac:dyDescent="0.3">
      <c r="F354" s="21" t="s">
        <v>67</v>
      </c>
      <c r="G354" s="21">
        <v>4</v>
      </c>
      <c r="H354" s="21">
        <f t="shared" si="101"/>
        <v>0</v>
      </c>
      <c r="I354" s="21">
        <f t="shared" si="102"/>
        <v>0</v>
      </c>
      <c r="J354" s="21">
        <f t="shared" si="103"/>
        <v>0</v>
      </c>
      <c r="P354" s="19"/>
    </row>
    <row r="355" spans="6:16" s="21" customFormat="1" x14ac:dyDescent="0.3">
      <c r="P355" s="19"/>
    </row>
    <row r="356" spans="6:16" s="21" customFormat="1" x14ac:dyDescent="0.3">
      <c r="F356" s="21" t="s">
        <v>58</v>
      </c>
      <c r="G356" s="21">
        <v>5</v>
      </c>
      <c r="H356" s="21">
        <f>IF(AND(J5&gt;4,J5&lt;=5,L5=8),0.45+(J5-4)*(0.45-0.55)/(5-4),0)</f>
        <v>0</v>
      </c>
      <c r="I356" s="21">
        <f>IF(AND(J5&gt;4,J5&lt;=5,L5=2),0.72+(J5-4)*(0.6-0.72)/(5-4),0)</f>
        <v>0</v>
      </c>
      <c r="J356" s="21">
        <f>IF(AND(J5&gt;4,J5&lt;=5,L5=1),0.84+(J5-4)*(0.8-0.84)/(5-4),0)</f>
        <v>0</v>
      </c>
      <c r="P356" s="19"/>
    </row>
    <row r="357" spans="6:16" s="21" customFormat="1" x14ac:dyDescent="0.3">
      <c r="F357" s="21" t="s">
        <v>59</v>
      </c>
      <c r="G357" s="21">
        <v>5</v>
      </c>
      <c r="H357" s="21">
        <f t="shared" ref="H357:H365" si="104">IF(AND(J6&gt;4,J6&lt;=5,L6=8),0.45+(J6-4)*(0.45-0.55)/(5-4),0)</f>
        <v>0</v>
      </c>
      <c r="I357" s="21">
        <f t="shared" ref="I357:I365" si="105">IF(AND(J6&gt;4,J6&lt;=5,L6=2),0.72+(J6-4)*(0.6-0.72)/(5-4),0)</f>
        <v>0</v>
      </c>
      <c r="J357" s="21">
        <f t="shared" ref="J357:J365" si="106">IF(AND(J6&gt;4,J6&lt;=5,L6=1),0.84+(J6-4)*(0.8-0.84)/(5-4),0)</f>
        <v>0</v>
      </c>
      <c r="P357" s="19"/>
    </row>
    <row r="358" spans="6:16" s="21" customFormat="1" x14ac:dyDescent="0.3">
      <c r="F358" s="21" t="s">
        <v>60</v>
      </c>
      <c r="G358" s="21">
        <v>5</v>
      </c>
      <c r="H358" s="21">
        <f t="shared" si="104"/>
        <v>0</v>
      </c>
      <c r="I358" s="21">
        <f t="shared" si="105"/>
        <v>0</v>
      </c>
      <c r="J358" s="21">
        <f t="shared" si="106"/>
        <v>0</v>
      </c>
      <c r="P358" s="19"/>
    </row>
    <row r="359" spans="6:16" s="21" customFormat="1" x14ac:dyDescent="0.3">
      <c r="F359" s="21" t="s">
        <v>61</v>
      </c>
      <c r="G359" s="21">
        <v>5</v>
      </c>
      <c r="H359" s="21">
        <f t="shared" si="104"/>
        <v>0</v>
      </c>
      <c r="I359" s="21">
        <f t="shared" si="105"/>
        <v>0</v>
      </c>
      <c r="J359" s="21">
        <f t="shared" si="106"/>
        <v>0</v>
      </c>
      <c r="P359" s="19"/>
    </row>
    <row r="360" spans="6:16" s="21" customFormat="1" x14ac:dyDescent="0.3">
      <c r="F360" s="21" t="s">
        <v>62</v>
      </c>
      <c r="G360" s="21">
        <v>5</v>
      </c>
      <c r="H360" s="21">
        <f t="shared" si="104"/>
        <v>0</v>
      </c>
      <c r="I360" s="21">
        <f t="shared" si="105"/>
        <v>0</v>
      </c>
      <c r="J360" s="21">
        <f t="shared" si="106"/>
        <v>0</v>
      </c>
      <c r="P360" s="19"/>
    </row>
    <row r="361" spans="6:16" s="21" customFormat="1" x14ac:dyDescent="0.3">
      <c r="F361" s="21" t="s">
        <v>63</v>
      </c>
      <c r="G361" s="21">
        <v>5</v>
      </c>
      <c r="H361" s="21">
        <f t="shared" si="104"/>
        <v>0</v>
      </c>
      <c r="I361" s="21">
        <f t="shared" si="105"/>
        <v>0</v>
      </c>
      <c r="J361" s="21">
        <f t="shared" si="106"/>
        <v>0</v>
      </c>
      <c r="P361" s="19"/>
    </row>
    <row r="362" spans="6:16" s="21" customFormat="1" x14ac:dyDescent="0.3">
      <c r="F362" s="21" t="s">
        <v>64</v>
      </c>
      <c r="G362" s="21">
        <v>5</v>
      </c>
      <c r="H362" s="21">
        <f t="shared" si="104"/>
        <v>0</v>
      </c>
      <c r="I362" s="21">
        <f t="shared" si="105"/>
        <v>0</v>
      </c>
      <c r="J362" s="21">
        <f t="shared" si="106"/>
        <v>0</v>
      </c>
      <c r="P362" s="19"/>
    </row>
    <row r="363" spans="6:16" s="21" customFormat="1" x14ac:dyDescent="0.3">
      <c r="F363" s="21" t="s">
        <v>65</v>
      </c>
      <c r="G363" s="21">
        <v>5</v>
      </c>
      <c r="H363" s="21">
        <f t="shared" si="104"/>
        <v>0</v>
      </c>
      <c r="I363" s="21">
        <f t="shared" si="105"/>
        <v>0</v>
      </c>
      <c r="J363" s="21">
        <f t="shared" si="106"/>
        <v>0</v>
      </c>
      <c r="P363" s="19"/>
    </row>
    <row r="364" spans="6:16" s="21" customFormat="1" x14ac:dyDescent="0.3">
      <c r="F364" s="21" t="s">
        <v>66</v>
      </c>
      <c r="G364" s="21">
        <v>5</v>
      </c>
      <c r="H364" s="21">
        <f t="shared" si="104"/>
        <v>0</v>
      </c>
      <c r="I364" s="21">
        <f t="shared" si="105"/>
        <v>0</v>
      </c>
      <c r="J364" s="21">
        <f t="shared" si="106"/>
        <v>0</v>
      </c>
      <c r="P364" s="19"/>
    </row>
    <row r="365" spans="6:16" s="21" customFormat="1" x14ac:dyDescent="0.3">
      <c r="F365" s="21" t="s">
        <v>67</v>
      </c>
      <c r="G365" s="21">
        <v>5</v>
      </c>
      <c r="H365" s="21">
        <f t="shared" si="104"/>
        <v>0</v>
      </c>
      <c r="I365" s="21">
        <f t="shared" si="105"/>
        <v>0</v>
      </c>
      <c r="J365" s="21">
        <f t="shared" si="106"/>
        <v>0</v>
      </c>
      <c r="P365" s="19"/>
    </row>
    <row r="366" spans="6:16" s="21" customFormat="1" x14ac:dyDescent="0.3">
      <c r="P366" s="19"/>
    </row>
    <row r="367" spans="6:16" s="21" customFormat="1" x14ac:dyDescent="0.3">
      <c r="F367" s="21" t="s">
        <v>58</v>
      </c>
      <c r="G367" s="21">
        <v>6</v>
      </c>
      <c r="H367" s="21">
        <f>IF(AND(J5&gt;5,J5&lt;=6,L5=8),0.35+(J5-5)*(0.27-0.35)/(6-5),0)</f>
        <v>0</v>
      </c>
      <c r="I367" s="21">
        <f>IF(AND(J5&gt;5,J5&lt;=6,L5=2),0.6+(J5-5)*(0.5-0.6)/(6-5),0)</f>
        <v>0</v>
      </c>
      <c r="J367" s="21">
        <f>IF(AND(J5&gt;5,J5&lt;=6,L5=1),0.8+(J5-5)*(0.75-0.8)/(6-5),0)</f>
        <v>0</v>
      </c>
      <c r="P367" s="19"/>
    </row>
    <row r="368" spans="6:16" s="21" customFormat="1" x14ac:dyDescent="0.3">
      <c r="F368" s="21" t="s">
        <v>59</v>
      </c>
      <c r="G368" s="21">
        <v>6</v>
      </c>
      <c r="H368" s="21">
        <f t="shared" ref="H368:H376" si="107">IF(AND(J6&gt;5,J6&lt;=6,L6=8),0.35+(J6-5)*(0.27-0.35)/(6-5),0)</f>
        <v>0</v>
      </c>
      <c r="I368" s="21">
        <f t="shared" ref="I368:I376" si="108">IF(AND(J6&gt;5,J6&lt;=6,L6=2),0.6+(J6-5)*(0.5-0.6)/(6-5),0)</f>
        <v>0</v>
      </c>
      <c r="J368" s="21">
        <f t="shared" ref="J368:J376" si="109">IF(AND(J6&gt;5,J6&lt;=6,L6=1),0.8+(J6-5)*(0.75-0.8)/(6-5),0)</f>
        <v>0</v>
      </c>
      <c r="P368" s="19"/>
    </row>
    <row r="369" spans="6:16" s="21" customFormat="1" x14ac:dyDescent="0.3">
      <c r="F369" s="21" t="s">
        <v>60</v>
      </c>
      <c r="G369" s="21">
        <v>6</v>
      </c>
      <c r="H369" s="21">
        <f t="shared" si="107"/>
        <v>0</v>
      </c>
      <c r="I369" s="21">
        <f t="shared" si="108"/>
        <v>0</v>
      </c>
      <c r="J369" s="21">
        <f t="shared" si="109"/>
        <v>0</v>
      </c>
      <c r="P369" s="19"/>
    </row>
    <row r="370" spans="6:16" s="21" customFormat="1" x14ac:dyDescent="0.3">
      <c r="F370" s="21" t="s">
        <v>61</v>
      </c>
      <c r="G370" s="21">
        <v>6</v>
      </c>
      <c r="H370" s="21">
        <f t="shared" si="107"/>
        <v>0</v>
      </c>
      <c r="I370" s="21">
        <f t="shared" si="108"/>
        <v>0</v>
      </c>
      <c r="J370" s="21">
        <f t="shared" si="109"/>
        <v>0</v>
      </c>
      <c r="P370" s="19"/>
    </row>
    <row r="371" spans="6:16" s="21" customFormat="1" x14ac:dyDescent="0.3">
      <c r="F371" s="21" t="s">
        <v>62</v>
      </c>
      <c r="G371" s="21">
        <v>6</v>
      </c>
      <c r="H371" s="21">
        <f t="shared" si="107"/>
        <v>0</v>
      </c>
      <c r="I371" s="21">
        <f t="shared" si="108"/>
        <v>0</v>
      </c>
      <c r="J371" s="21">
        <f t="shared" si="109"/>
        <v>0</v>
      </c>
      <c r="P371" s="19"/>
    </row>
    <row r="372" spans="6:16" s="21" customFormat="1" x14ac:dyDescent="0.3">
      <c r="F372" s="21" t="s">
        <v>63</v>
      </c>
      <c r="G372" s="21">
        <v>6</v>
      </c>
      <c r="H372" s="21">
        <f t="shared" si="107"/>
        <v>0</v>
      </c>
      <c r="I372" s="21">
        <f t="shared" si="108"/>
        <v>0</v>
      </c>
      <c r="J372" s="21">
        <f t="shared" si="109"/>
        <v>0</v>
      </c>
      <c r="P372" s="19"/>
    </row>
    <row r="373" spans="6:16" s="21" customFormat="1" x14ac:dyDescent="0.3">
      <c r="F373" s="21" t="s">
        <v>64</v>
      </c>
      <c r="G373" s="21">
        <v>6</v>
      </c>
      <c r="H373" s="21">
        <f t="shared" si="107"/>
        <v>0</v>
      </c>
      <c r="I373" s="21">
        <f t="shared" si="108"/>
        <v>0</v>
      </c>
      <c r="J373" s="21">
        <f t="shared" si="109"/>
        <v>0</v>
      </c>
      <c r="P373" s="19"/>
    </row>
    <row r="374" spans="6:16" s="21" customFormat="1" x14ac:dyDescent="0.3">
      <c r="F374" s="21" t="s">
        <v>65</v>
      </c>
      <c r="G374" s="21">
        <v>6</v>
      </c>
      <c r="H374" s="21">
        <f t="shared" si="107"/>
        <v>0</v>
      </c>
      <c r="I374" s="21">
        <f t="shared" si="108"/>
        <v>0</v>
      </c>
      <c r="J374" s="21">
        <f t="shared" si="109"/>
        <v>0</v>
      </c>
      <c r="P374" s="19"/>
    </row>
    <row r="375" spans="6:16" s="21" customFormat="1" x14ac:dyDescent="0.3">
      <c r="F375" s="21" t="s">
        <v>66</v>
      </c>
      <c r="G375" s="21">
        <v>6</v>
      </c>
      <c r="H375" s="21">
        <f t="shared" si="107"/>
        <v>0</v>
      </c>
      <c r="I375" s="21">
        <f t="shared" si="108"/>
        <v>0</v>
      </c>
      <c r="J375" s="21">
        <f t="shared" si="109"/>
        <v>0</v>
      </c>
      <c r="P375" s="19"/>
    </row>
    <row r="376" spans="6:16" s="21" customFormat="1" x14ac:dyDescent="0.3">
      <c r="F376" s="21" t="s">
        <v>67</v>
      </c>
      <c r="G376" s="21">
        <v>6</v>
      </c>
      <c r="H376" s="21">
        <f t="shared" si="107"/>
        <v>0</v>
      </c>
      <c r="I376" s="21">
        <f t="shared" si="108"/>
        <v>0</v>
      </c>
      <c r="J376" s="21">
        <f t="shared" si="109"/>
        <v>0</v>
      </c>
      <c r="P376" s="19"/>
    </row>
    <row r="377" spans="6:16" s="21" customFormat="1" x14ac:dyDescent="0.3">
      <c r="P377" s="19"/>
    </row>
    <row r="378" spans="6:16" s="21" customFormat="1" x14ac:dyDescent="0.3">
      <c r="F378" s="21" t="s">
        <v>58</v>
      </c>
      <c r="G378" s="21">
        <v>7</v>
      </c>
      <c r="H378" s="21">
        <f>IF(AND(J5&gt;6,J5&lt;=7,L5=8),0.27+(J5-6)*(0.22-0.27)/(7-6),0)</f>
        <v>0</v>
      </c>
      <c r="I378" s="21">
        <f>IF(AND(J5&gt;6,J5&lt;=7,L5=2),0.5+(J5-6)*(0.42-0.5)/(7-6),0)</f>
        <v>0</v>
      </c>
      <c r="J378" s="21">
        <f>IF(AND(J5&gt;6,J5&lt;=7,L5=1),0.75+(J5-6)*(0.7-0.75)/(7-6),0)</f>
        <v>0</v>
      </c>
      <c r="P378" s="19"/>
    </row>
    <row r="379" spans="6:16" s="21" customFormat="1" x14ac:dyDescent="0.3">
      <c r="F379" s="21" t="s">
        <v>59</v>
      </c>
      <c r="G379" s="21">
        <v>7</v>
      </c>
      <c r="H379" s="21">
        <f t="shared" ref="H379:H387" si="110">IF(AND(J6&gt;6,J6&lt;=7,L6=8),0.27+(J6-6)*(0.22-0.27)/(7-6),0)</f>
        <v>0</v>
      </c>
      <c r="I379" s="21">
        <f t="shared" ref="I379:I387" si="111">IF(AND(J6&gt;6,J6&lt;=7,L6=2),0.5+(J6-6)*(0.42-0.5)/(7-6),0)</f>
        <v>0</v>
      </c>
      <c r="J379" s="21">
        <f t="shared" ref="J379:J387" si="112">IF(AND(J6&gt;6,J6&lt;=7,L6=1),0.75+(J6-6)*(0.7-0.75)/(7-6),0)</f>
        <v>0</v>
      </c>
      <c r="P379" s="19"/>
    </row>
    <row r="380" spans="6:16" s="21" customFormat="1" x14ac:dyDescent="0.3">
      <c r="F380" s="21" t="s">
        <v>60</v>
      </c>
      <c r="G380" s="21">
        <v>7</v>
      </c>
      <c r="H380" s="21">
        <f t="shared" si="110"/>
        <v>0</v>
      </c>
      <c r="I380" s="21">
        <f t="shared" si="111"/>
        <v>0</v>
      </c>
      <c r="J380" s="21">
        <f t="shared" si="112"/>
        <v>0</v>
      </c>
      <c r="P380" s="19"/>
    </row>
    <row r="381" spans="6:16" s="21" customFormat="1" x14ac:dyDescent="0.3">
      <c r="F381" s="21" t="s">
        <v>61</v>
      </c>
      <c r="G381" s="21">
        <v>7</v>
      </c>
      <c r="H381" s="21">
        <f t="shared" si="110"/>
        <v>0</v>
      </c>
      <c r="I381" s="21">
        <f t="shared" si="111"/>
        <v>0</v>
      </c>
      <c r="J381" s="21">
        <f t="shared" si="112"/>
        <v>0</v>
      </c>
      <c r="P381" s="19"/>
    </row>
    <row r="382" spans="6:16" s="21" customFormat="1" x14ac:dyDescent="0.3">
      <c r="F382" s="21" t="s">
        <v>62</v>
      </c>
      <c r="G382" s="21">
        <v>7</v>
      </c>
      <c r="H382" s="21">
        <f t="shared" si="110"/>
        <v>0</v>
      </c>
      <c r="I382" s="21">
        <f t="shared" si="111"/>
        <v>0</v>
      </c>
      <c r="J382" s="21">
        <f t="shared" si="112"/>
        <v>0</v>
      </c>
      <c r="P382" s="19"/>
    </row>
    <row r="383" spans="6:16" s="21" customFormat="1" x14ac:dyDescent="0.3">
      <c r="F383" s="21" t="s">
        <v>63</v>
      </c>
      <c r="G383" s="21">
        <v>7</v>
      </c>
      <c r="H383" s="21">
        <f t="shared" si="110"/>
        <v>0</v>
      </c>
      <c r="I383" s="21">
        <f t="shared" si="111"/>
        <v>0</v>
      </c>
      <c r="J383" s="21">
        <f t="shared" si="112"/>
        <v>0</v>
      </c>
      <c r="P383" s="19"/>
    </row>
    <row r="384" spans="6:16" s="21" customFormat="1" x14ac:dyDescent="0.3">
      <c r="F384" s="21" t="s">
        <v>64</v>
      </c>
      <c r="G384" s="21">
        <v>7</v>
      </c>
      <c r="H384" s="21">
        <f t="shared" si="110"/>
        <v>0</v>
      </c>
      <c r="I384" s="21">
        <f t="shared" si="111"/>
        <v>0</v>
      </c>
      <c r="J384" s="21">
        <f t="shared" si="112"/>
        <v>0</v>
      </c>
      <c r="P384" s="19"/>
    </row>
    <row r="385" spans="6:16" s="21" customFormat="1" x14ac:dyDescent="0.3">
      <c r="F385" s="21" t="s">
        <v>65</v>
      </c>
      <c r="G385" s="21">
        <v>7</v>
      </c>
      <c r="H385" s="21">
        <f t="shared" si="110"/>
        <v>0</v>
      </c>
      <c r="I385" s="21">
        <f t="shared" si="111"/>
        <v>0</v>
      </c>
      <c r="J385" s="21">
        <f t="shared" si="112"/>
        <v>0</v>
      </c>
      <c r="P385" s="19"/>
    </row>
    <row r="386" spans="6:16" s="21" customFormat="1" x14ac:dyDescent="0.3">
      <c r="F386" s="21" t="s">
        <v>66</v>
      </c>
      <c r="G386" s="21">
        <v>7</v>
      </c>
      <c r="H386" s="21">
        <f t="shared" si="110"/>
        <v>0</v>
      </c>
      <c r="I386" s="21">
        <f t="shared" si="111"/>
        <v>0</v>
      </c>
      <c r="J386" s="21">
        <f t="shared" si="112"/>
        <v>0</v>
      </c>
      <c r="P386" s="19"/>
    </row>
    <row r="387" spans="6:16" s="21" customFormat="1" x14ac:dyDescent="0.3">
      <c r="F387" s="21" t="s">
        <v>67</v>
      </c>
      <c r="G387" s="21">
        <v>7</v>
      </c>
      <c r="H387" s="21">
        <f t="shared" si="110"/>
        <v>0</v>
      </c>
      <c r="I387" s="21">
        <f t="shared" si="111"/>
        <v>0</v>
      </c>
      <c r="J387" s="21">
        <f t="shared" si="112"/>
        <v>0</v>
      </c>
      <c r="P387" s="19"/>
    </row>
    <row r="388" spans="6:16" s="21" customFormat="1" x14ac:dyDescent="0.3">
      <c r="P388" s="19"/>
    </row>
    <row r="389" spans="6:16" s="21" customFormat="1" x14ac:dyDescent="0.3">
      <c r="F389" s="21" t="s">
        <v>58</v>
      </c>
      <c r="G389" s="21">
        <v>8</v>
      </c>
      <c r="H389" s="21">
        <f>IF(AND(J5&gt;7,J5&lt;=8,L5=8),0.22+(J5-7)*(0.18-0.22)/(8-7),0)</f>
        <v>0</v>
      </c>
      <c r="I389" s="21">
        <f>IF(AND(J5&gt;7,J5&lt;=8,L5=2),0.42+(J5-7)*(0.35-0.42)/(8-7),0)</f>
        <v>0</v>
      </c>
      <c r="J389" s="21">
        <f>IF(AND(J5&gt;7,J5&lt;=8,L5=1),0.7+(J5-7)*(0.6-0.7)/(8-7),0)</f>
        <v>0</v>
      </c>
      <c r="P389" s="19"/>
    </row>
    <row r="390" spans="6:16" s="21" customFormat="1" x14ac:dyDescent="0.3">
      <c r="F390" s="21" t="s">
        <v>59</v>
      </c>
      <c r="G390" s="21">
        <v>8</v>
      </c>
      <c r="H390" s="21">
        <f t="shared" ref="H390:H398" si="113">IF(AND(J6&gt;7,J6&lt;=8,L6=8),0.22+(J6-7)*(0.18-0.22)/(8-7),0)</f>
        <v>0</v>
      </c>
      <c r="I390" s="21">
        <f t="shared" ref="I390:I398" si="114">IF(AND(J6&gt;7,J6&lt;=8,L6=2),0.42+(J6-7)*(0.35-0.42)/(8-7),0)</f>
        <v>0</v>
      </c>
      <c r="J390" s="21">
        <f t="shared" ref="J390:J398" si="115">IF(AND(J6&gt;7,J6&lt;=8,L6=1),0.7+(J6-7)*(0.6-0.7)/(8-7),0)</f>
        <v>0</v>
      </c>
      <c r="P390" s="19"/>
    </row>
    <row r="391" spans="6:16" s="21" customFormat="1" x14ac:dyDescent="0.3">
      <c r="F391" s="21" t="s">
        <v>60</v>
      </c>
      <c r="G391" s="21">
        <v>8</v>
      </c>
      <c r="H391" s="21">
        <f t="shared" si="113"/>
        <v>0</v>
      </c>
      <c r="I391" s="21">
        <f t="shared" si="114"/>
        <v>0</v>
      </c>
      <c r="J391" s="21">
        <f t="shared" si="115"/>
        <v>0</v>
      </c>
      <c r="P391" s="19"/>
    </row>
    <row r="392" spans="6:16" s="21" customFormat="1" x14ac:dyDescent="0.3">
      <c r="F392" s="21" t="s">
        <v>61</v>
      </c>
      <c r="G392" s="21">
        <v>8</v>
      </c>
      <c r="H392" s="21">
        <f t="shared" si="113"/>
        <v>0</v>
      </c>
      <c r="I392" s="21">
        <f t="shared" si="114"/>
        <v>0</v>
      </c>
      <c r="J392" s="21">
        <f t="shared" si="115"/>
        <v>0</v>
      </c>
      <c r="P392" s="19"/>
    </row>
    <row r="393" spans="6:16" s="21" customFormat="1" x14ac:dyDescent="0.3">
      <c r="F393" s="21" t="s">
        <v>62</v>
      </c>
      <c r="G393" s="21">
        <v>8</v>
      </c>
      <c r="H393" s="21">
        <f t="shared" si="113"/>
        <v>0</v>
      </c>
      <c r="I393" s="21">
        <f t="shared" si="114"/>
        <v>0</v>
      </c>
      <c r="J393" s="21">
        <f t="shared" si="115"/>
        <v>0</v>
      </c>
      <c r="P393" s="19"/>
    </row>
    <row r="394" spans="6:16" s="21" customFormat="1" x14ac:dyDescent="0.3">
      <c r="F394" s="21" t="s">
        <v>63</v>
      </c>
      <c r="G394" s="21">
        <v>8</v>
      </c>
      <c r="H394" s="21">
        <f t="shared" si="113"/>
        <v>0</v>
      </c>
      <c r="I394" s="21">
        <f t="shared" si="114"/>
        <v>0</v>
      </c>
      <c r="J394" s="21">
        <f t="shared" si="115"/>
        <v>0</v>
      </c>
      <c r="P394" s="19"/>
    </row>
    <row r="395" spans="6:16" s="21" customFormat="1" x14ac:dyDescent="0.3">
      <c r="F395" s="21" t="s">
        <v>64</v>
      </c>
      <c r="G395" s="21">
        <v>8</v>
      </c>
      <c r="H395" s="21">
        <f t="shared" si="113"/>
        <v>0</v>
      </c>
      <c r="I395" s="21">
        <f t="shared" si="114"/>
        <v>0</v>
      </c>
      <c r="J395" s="21">
        <f t="shared" si="115"/>
        <v>0</v>
      </c>
      <c r="P395" s="19"/>
    </row>
    <row r="396" spans="6:16" s="21" customFormat="1" x14ac:dyDescent="0.3">
      <c r="F396" s="21" t="s">
        <v>65</v>
      </c>
      <c r="G396" s="21">
        <v>8</v>
      </c>
      <c r="H396" s="21">
        <f t="shared" si="113"/>
        <v>0</v>
      </c>
      <c r="I396" s="21">
        <f t="shared" si="114"/>
        <v>0</v>
      </c>
      <c r="J396" s="21">
        <f t="shared" si="115"/>
        <v>0</v>
      </c>
      <c r="P396" s="19"/>
    </row>
    <row r="397" spans="6:16" s="21" customFormat="1" x14ac:dyDescent="0.3">
      <c r="F397" s="21" t="s">
        <v>66</v>
      </c>
      <c r="G397" s="21">
        <v>8</v>
      </c>
      <c r="H397" s="21">
        <f t="shared" si="113"/>
        <v>0</v>
      </c>
      <c r="I397" s="21">
        <f t="shared" si="114"/>
        <v>0</v>
      </c>
      <c r="J397" s="21">
        <f t="shared" si="115"/>
        <v>0</v>
      </c>
      <c r="P397" s="19"/>
    </row>
    <row r="398" spans="6:16" s="21" customFormat="1" x14ac:dyDescent="0.3">
      <c r="F398" s="21" t="s">
        <v>67</v>
      </c>
      <c r="G398" s="21">
        <v>8</v>
      </c>
      <c r="H398" s="21">
        <f t="shared" si="113"/>
        <v>0</v>
      </c>
      <c r="I398" s="21">
        <f t="shared" si="114"/>
        <v>0</v>
      </c>
      <c r="J398" s="21">
        <f t="shared" si="115"/>
        <v>0</v>
      </c>
      <c r="P398" s="19"/>
    </row>
    <row r="399" spans="6:16" s="21" customFormat="1" x14ac:dyDescent="0.3">
      <c r="P399" s="19"/>
    </row>
    <row r="400" spans="6:16" s="21" customFormat="1" x14ac:dyDescent="0.3">
      <c r="F400" s="21" t="s">
        <v>58</v>
      </c>
      <c r="G400" s="21">
        <v>9</v>
      </c>
      <c r="H400" s="21">
        <f>IF(AND(J5&gt;8,J5&lt;=9,L5=8,E5&gt;=75),0.18+(J5-8)*(0.15-0.18)/(9-8),0)</f>
        <v>0</v>
      </c>
      <c r="I400" s="21">
        <f>IF(AND(J5&gt;8,J5&lt;=9,L5=2),0.35+(J5-8)*(0.3-0.35)/(9-8),0)</f>
        <v>0</v>
      </c>
      <c r="J400" s="21">
        <f>IF(AND(J5&gt;8,J5&lt;=9,L5=1),0.6+(J5-8)*(0.52-0.6)/(9-8),0)</f>
        <v>0</v>
      </c>
      <c r="P400" s="19"/>
    </row>
    <row r="401" spans="6:16" s="21" customFormat="1" x14ac:dyDescent="0.3">
      <c r="F401" s="21" t="s">
        <v>59</v>
      </c>
      <c r="G401" s="21">
        <v>9</v>
      </c>
      <c r="H401" s="21">
        <f t="shared" ref="H401:H409" si="116">IF(AND(J6&gt;8,J6&lt;=9,L6=8,E6&gt;=75),0.18+(J6-8)*(0.15-0.18)/(9-8),0)</f>
        <v>0</v>
      </c>
      <c r="I401" s="21">
        <f t="shared" ref="I401:I409" si="117">IF(AND(J6&gt;8,J6&lt;=9,L6=2),0.35+(J6-8)*(0.3-0.35)/(9-8),0)</f>
        <v>0</v>
      </c>
      <c r="J401" s="21">
        <f t="shared" ref="J401:J409" si="118">IF(AND(J6&gt;8,J6&lt;=9,L6=1),0.6+(J6-8)*(0.52-0.6)/(9-8),0)</f>
        <v>0</v>
      </c>
      <c r="P401" s="19"/>
    </row>
    <row r="402" spans="6:16" s="21" customFormat="1" x14ac:dyDescent="0.3">
      <c r="F402" s="21" t="s">
        <v>60</v>
      </c>
      <c r="G402" s="21">
        <v>9</v>
      </c>
      <c r="H402" s="21">
        <f t="shared" si="116"/>
        <v>0</v>
      </c>
      <c r="I402" s="21">
        <f t="shared" si="117"/>
        <v>0</v>
      </c>
      <c r="J402" s="21">
        <f t="shared" si="118"/>
        <v>0</v>
      </c>
      <c r="P402" s="19"/>
    </row>
    <row r="403" spans="6:16" s="21" customFormat="1" x14ac:dyDescent="0.3">
      <c r="F403" s="21" t="s">
        <v>61</v>
      </c>
      <c r="G403" s="21">
        <v>9</v>
      </c>
      <c r="H403" s="21">
        <f t="shared" si="116"/>
        <v>0</v>
      </c>
      <c r="I403" s="21">
        <f t="shared" si="117"/>
        <v>0</v>
      </c>
      <c r="J403" s="21">
        <f t="shared" si="118"/>
        <v>0</v>
      </c>
      <c r="P403" s="19"/>
    </row>
    <row r="404" spans="6:16" s="21" customFormat="1" x14ac:dyDescent="0.3">
      <c r="F404" s="21" t="s">
        <v>62</v>
      </c>
      <c r="G404" s="21">
        <v>9</v>
      </c>
      <c r="H404" s="21">
        <f t="shared" si="116"/>
        <v>0</v>
      </c>
      <c r="I404" s="21">
        <f t="shared" si="117"/>
        <v>0</v>
      </c>
      <c r="J404" s="21">
        <f t="shared" si="118"/>
        <v>0</v>
      </c>
      <c r="P404" s="19"/>
    </row>
    <row r="405" spans="6:16" s="21" customFormat="1" x14ac:dyDescent="0.3">
      <c r="F405" s="21" t="s">
        <v>63</v>
      </c>
      <c r="G405" s="21">
        <v>9</v>
      </c>
      <c r="H405" s="21">
        <f t="shared" si="116"/>
        <v>0</v>
      </c>
      <c r="I405" s="21">
        <f t="shared" si="117"/>
        <v>0</v>
      </c>
      <c r="J405" s="21">
        <f t="shared" si="118"/>
        <v>0</v>
      </c>
      <c r="P405" s="19"/>
    </row>
    <row r="406" spans="6:16" s="21" customFormat="1" x14ac:dyDescent="0.3">
      <c r="F406" s="21" t="s">
        <v>64</v>
      </c>
      <c r="G406" s="21">
        <v>9</v>
      </c>
      <c r="H406" s="21">
        <f t="shared" si="116"/>
        <v>0</v>
      </c>
      <c r="I406" s="21">
        <f t="shared" si="117"/>
        <v>0</v>
      </c>
      <c r="J406" s="21">
        <f t="shared" si="118"/>
        <v>0</v>
      </c>
      <c r="P406" s="19"/>
    </row>
    <row r="407" spans="6:16" s="21" customFormat="1" x14ac:dyDescent="0.3">
      <c r="F407" s="21" t="s">
        <v>65</v>
      </c>
      <c r="G407" s="21">
        <v>9</v>
      </c>
      <c r="H407" s="21">
        <f t="shared" si="116"/>
        <v>0</v>
      </c>
      <c r="I407" s="21">
        <f t="shared" si="117"/>
        <v>0</v>
      </c>
      <c r="J407" s="21">
        <f t="shared" si="118"/>
        <v>0</v>
      </c>
      <c r="P407" s="19"/>
    </row>
    <row r="408" spans="6:16" s="21" customFormat="1" x14ac:dyDescent="0.3">
      <c r="F408" s="21" t="s">
        <v>66</v>
      </c>
      <c r="G408" s="21">
        <v>9</v>
      </c>
      <c r="H408" s="21">
        <f t="shared" si="116"/>
        <v>0</v>
      </c>
      <c r="I408" s="21">
        <f t="shared" si="117"/>
        <v>0</v>
      </c>
      <c r="J408" s="21">
        <f t="shared" si="118"/>
        <v>0</v>
      </c>
      <c r="P408" s="19"/>
    </row>
    <row r="409" spans="6:16" s="21" customFormat="1" x14ac:dyDescent="0.3">
      <c r="F409" s="21" t="s">
        <v>67</v>
      </c>
      <c r="G409" s="21">
        <v>9</v>
      </c>
      <c r="H409" s="21">
        <f t="shared" si="116"/>
        <v>0</v>
      </c>
      <c r="I409" s="21">
        <f t="shared" si="117"/>
        <v>0</v>
      </c>
      <c r="J409" s="21">
        <f t="shared" si="118"/>
        <v>0</v>
      </c>
      <c r="P409" s="19"/>
    </row>
    <row r="410" spans="6:16" s="21" customFormat="1" x14ac:dyDescent="0.3">
      <c r="P410" s="19"/>
    </row>
    <row r="411" spans="6:16" s="21" customFormat="1" x14ac:dyDescent="0.3">
      <c r="F411" s="21" t="s">
        <v>58</v>
      </c>
      <c r="G411" s="21">
        <v>10</v>
      </c>
      <c r="H411" s="21">
        <f>IF(AND(J5&gt;9,J5&lt;=10,L5=8,F5&gt;=75),0.15+(J5-9)*(0.13-0.15)/(10-9),0)</f>
        <v>0</v>
      </c>
      <c r="I411" s="21">
        <f>IF(AND(J5&gt;9,J5&lt;=10,L5=2),0.3+(J5-9)*(0.26-0.3)/(10-9),0)</f>
        <v>0</v>
      </c>
      <c r="J411" s="21">
        <f>IF(AND(J5&gt;9,J5&lt;=10,L5=1),0.52+(J5-9)*(0.45-0.52)/(10-9),0)</f>
        <v>0</v>
      </c>
      <c r="P411" s="19"/>
    </row>
    <row r="412" spans="6:16" s="21" customFormat="1" x14ac:dyDescent="0.3">
      <c r="F412" s="21" t="s">
        <v>59</v>
      </c>
      <c r="G412" s="21">
        <v>10</v>
      </c>
      <c r="H412" s="21">
        <f t="shared" ref="H412:H420" si="119">IF(AND(J6&gt;9,J6&lt;=10,L6=8,F6&gt;=75),0.15+(J6-9)*(0.13-0.15)/(10-9),0)</f>
        <v>0</v>
      </c>
      <c r="I412" s="21">
        <f t="shared" ref="I412:I420" si="120">IF(AND(J6&gt;9,J6&lt;=10,L6=2),0.3+(J6-9)*(0.26-0.3)/(10-9),0)</f>
        <v>0</v>
      </c>
      <c r="J412" s="21">
        <f t="shared" ref="J412:J420" si="121">IF(AND(J6&gt;9,J6&lt;=10,L6=1),0.52+(J6-9)*(0.45-0.52)/(10-9),0)</f>
        <v>0</v>
      </c>
      <c r="P412" s="19"/>
    </row>
    <row r="413" spans="6:16" s="21" customFormat="1" x14ac:dyDescent="0.3">
      <c r="F413" s="21" t="s">
        <v>60</v>
      </c>
      <c r="G413" s="21">
        <v>10</v>
      </c>
      <c r="H413" s="21">
        <f t="shared" si="119"/>
        <v>0</v>
      </c>
      <c r="I413" s="21">
        <f t="shared" si="120"/>
        <v>0</v>
      </c>
      <c r="J413" s="21">
        <f t="shared" si="121"/>
        <v>0</v>
      </c>
      <c r="P413" s="19"/>
    </row>
    <row r="414" spans="6:16" s="21" customFormat="1" x14ac:dyDescent="0.3">
      <c r="F414" s="21" t="s">
        <v>61</v>
      </c>
      <c r="G414" s="21">
        <v>10</v>
      </c>
      <c r="H414" s="21">
        <f t="shared" si="119"/>
        <v>0</v>
      </c>
      <c r="I414" s="21">
        <f t="shared" si="120"/>
        <v>0</v>
      </c>
      <c r="J414" s="21">
        <f t="shared" si="121"/>
        <v>0</v>
      </c>
      <c r="P414" s="19"/>
    </row>
    <row r="415" spans="6:16" s="21" customFormat="1" x14ac:dyDescent="0.3">
      <c r="F415" s="21" t="s">
        <v>62</v>
      </c>
      <c r="G415" s="21">
        <v>10</v>
      </c>
      <c r="H415" s="21">
        <f t="shared" si="119"/>
        <v>0</v>
      </c>
      <c r="I415" s="21">
        <f t="shared" si="120"/>
        <v>0</v>
      </c>
      <c r="J415" s="21">
        <f t="shared" si="121"/>
        <v>0</v>
      </c>
      <c r="P415" s="19"/>
    </row>
    <row r="416" spans="6:16" s="21" customFormat="1" x14ac:dyDescent="0.3">
      <c r="F416" s="21" t="s">
        <v>63</v>
      </c>
      <c r="G416" s="21">
        <v>10</v>
      </c>
      <c r="H416" s="21">
        <f t="shared" si="119"/>
        <v>0</v>
      </c>
      <c r="I416" s="21">
        <f t="shared" si="120"/>
        <v>0</v>
      </c>
      <c r="J416" s="21">
        <f t="shared" si="121"/>
        <v>0</v>
      </c>
      <c r="P416" s="19"/>
    </row>
    <row r="417" spans="6:16" s="21" customFormat="1" x14ac:dyDescent="0.3">
      <c r="F417" s="21" t="s">
        <v>64</v>
      </c>
      <c r="G417" s="21">
        <v>10</v>
      </c>
      <c r="H417" s="21">
        <f t="shared" si="119"/>
        <v>0</v>
      </c>
      <c r="I417" s="21">
        <f t="shared" si="120"/>
        <v>0</v>
      </c>
      <c r="J417" s="21">
        <f t="shared" si="121"/>
        <v>0</v>
      </c>
      <c r="P417" s="19"/>
    </row>
    <row r="418" spans="6:16" s="21" customFormat="1" x14ac:dyDescent="0.3">
      <c r="F418" s="21" t="s">
        <v>65</v>
      </c>
      <c r="G418" s="21">
        <v>10</v>
      </c>
      <c r="H418" s="21">
        <f t="shared" si="119"/>
        <v>0</v>
      </c>
      <c r="I418" s="21">
        <f t="shared" si="120"/>
        <v>0</v>
      </c>
      <c r="J418" s="21">
        <f t="shared" si="121"/>
        <v>0</v>
      </c>
      <c r="P418" s="19"/>
    </row>
    <row r="419" spans="6:16" s="21" customFormat="1" x14ac:dyDescent="0.3">
      <c r="F419" s="21" t="s">
        <v>66</v>
      </c>
      <c r="G419" s="21">
        <v>10</v>
      </c>
      <c r="H419" s="21">
        <f t="shared" si="119"/>
        <v>0</v>
      </c>
      <c r="I419" s="21">
        <f t="shared" si="120"/>
        <v>0</v>
      </c>
      <c r="J419" s="21">
        <f t="shared" si="121"/>
        <v>0</v>
      </c>
      <c r="P419" s="19"/>
    </row>
    <row r="420" spans="6:16" s="21" customFormat="1" x14ac:dyDescent="0.3">
      <c r="F420" s="21" t="s">
        <v>67</v>
      </c>
      <c r="G420" s="21">
        <v>10</v>
      </c>
      <c r="H420" s="21">
        <f t="shared" si="119"/>
        <v>0</v>
      </c>
      <c r="I420" s="21">
        <f t="shared" si="120"/>
        <v>0</v>
      </c>
      <c r="J420" s="21">
        <f t="shared" si="121"/>
        <v>0</v>
      </c>
      <c r="P420" s="19"/>
    </row>
    <row r="421" spans="6:16" s="21" customFormat="1" x14ac:dyDescent="0.3">
      <c r="P421" s="19"/>
    </row>
    <row r="422" spans="6:16" s="21" customFormat="1" x14ac:dyDescent="0.3">
      <c r="F422" s="21" t="s">
        <v>58</v>
      </c>
      <c r="G422" s="21">
        <v>11</v>
      </c>
      <c r="H422" s="21">
        <v>0</v>
      </c>
      <c r="I422" s="21">
        <f>IF(AND(J5&gt;10,J5&lt;=11,L5=2,F5&gt;=75),0.26+(J5-10)*(0.23-0.26)/(11-10),0)</f>
        <v>0</v>
      </c>
      <c r="J422" s="21">
        <f>IF(AND(J5&gt;10,J5&lt;=11,L5=1),0.45+(J5-10)*(0.41-0.45)/(11-10),0)</f>
        <v>0</v>
      </c>
      <c r="P422" s="19"/>
    </row>
    <row r="423" spans="6:16" s="21" customFormat="1" x14ac:dyDescent="0.3">
      <c r="F423" s="21" t="s">
        <v>59</v>
      </c>
      <c r="G423" s="21">
        <v>11</v>
      </c>
      <c r="H423" s="21">
        <v>0</v>
      </c>
      <c r="I423" s="21">
        <f t="shared" ref="I423:I431" si="122">IF(AND(J6&gt;10,J6&lt;=11,L6=2,F6&gt;=75),0.26+(J6-10)*(0.23-0.26)/(11-10),0)</f>
        <v>0</v>
      </c>
      <c r="J423" s="21">
        <f t="shared" ref="J423:J431" si="123">IF(AND(J6&gt;10,J6&lt;=11,L6=1),0.45+(J6-10)*(0.41-0.45)/(11-10),0)</f>
        <v>0</v>
      </c>
      <c r="P423" s="19"/>
    </row>
    <row r="424" spans="6:16" s="21" customFormat="1" x14ac:dyDescent="0.3">
      <c r="F424" s="21" t="s">
        <v>60</v>
      </c>
      <c r="G424" s="21">
        <v>11</v>
      </c>
      <c r="H424" s="21">
        <v>0</v>
      </c>
      <c r="I424" s="21">
        <f t="shared" si="122"/>
        <v>0</v>
      </c>
      <c r="J424" s="21">
        <f t="shared" si="123"/>
        <v>0</v>
      </c>
      <c r="P424" s="19"/>
    </row>
    <row r="425" spans="6:16" s="21" customFormat="1" x14ac:dyDescent="0.3">
      <c r="F425" s="21" t="s">
        <v>61</v>
      </c>
      <c r="G425" s="21">
        <v>11</v>
      </c>
      <c r="H425" s="21">
        <v>0</v>
      </c>
      <c r="I425" s="21">
        <f t="shared" si="122"/>
        <v>0</v>
      </c>
      <c r="J425" s="21">
        <f t="shared" si="123"/>
        <v>0</v>
      </c>
      <c r="P425" s="19"/>
    </row>
    <row r="426" spans="6:16" s="21" customFormat="1" x14ac:dyDescent="0.3">
      <c r="F426" s="21" t="s">
        <v>62</v>
      </c>
      <c r="G426" s="21">
        <v>11</v>
      </c>
      <c r="H426" s="21">
        <v>0</v>
      </c>
      <c r="I426" s="21">
        <f t="shared" si="122"/>
        <v>0</v>
      </c>
      <c r="J426" s="21">
        <f t="shared" si="123"/>
        <v>0</v>
      </c>
      <c r="P426" s="19"/>
    </row>
    <row r="427" spans="6:16" s="21" customFormat="1" x14ac:dyDescent="0.3">
      <c r="F427" s="21" t="s">
        <v>63</v>
      </c>
      <c r="G427" s="21">
        <v>11</v>
      </c>
      <c r="H427" s="21">
        <v>0</v>
      </c>
      <c r="I427" s="21">
        <f t="shared" si="122"/>
        <v>0</v>
      </c>
      <c r="J427" s="21">
        <f t="shared" si="123"/>
        <v>0</v>
      </c>
      <c r="P427" s="19"/>
    </row>
    <row r="428" spans="6:16" s="21" customFormat="1" x14ac:dyDescent="0.3">
      <c r="F428" s="21" t="s">
        <v>64</v>
      </c>
      <c r="G428" s="21">
        <v>11</v>
      </c>
      <c r="H428" s="21">
        <v>0</v>
      </c>
      <c r="I428" s="21">
        <f t="shared" si="122"/>
        <v>0</v>
      </c>
      <c r="J428" s="21">
        <f t="shared" si="123"/>
        <v>0</v>
      </c>
      <c r="P428" s="19"/>
    </row>
    <row r="429" spans="6:16" s="21" customFormat="1" x14ac:dyDescent="0.3">
      <c r="F429" s="21" t="s">
        <v>65</v>
      </c>
      <c r="G429" s="21">
        <v>11</v>
      </c>
      <c r="H429" s="21">
        <v>0</v>
      </c>
      <c r="I429" s="21">
        <f t="shared" si="122"/>
        <v>0</v>
      </c>
      <c r="J429" s="21">
        <f t="shared" si="123"/>
        <v>0</v>
      </c>
      <c r="P429" s="19"/>
    </row>
    <row r="430" spans="6:16" s="21" customFormat="1" x14ac:dyDescent="0.3">
      <c r="F430" s="21" t="s">
        <v>66</v>
      </c>
      <c r="G430" s="21">
        <v>11</v>
      </c>
      <c r="H430" s="21">
        <v>0</v>
      </c>
      <c r="I430" s="21">
        <f t="shared" si="122"/>
        <v>0</v>
      </c>
      <c r="J430" s="21">
        <f t="shared" si="123"/>
        <v>0</v>
      </c>
      <c r="P430" s="19"/>
    </row>
    <row r="431" spans="6:16" s="21" customFormat="1" x14ac:dyDescent="0.3">
      <c r="F431" s="21" t="s">
        <v>67</v>
      </c>
      <c r="G431" s="21">
        <v>11</v>
      </c>
      <c r="H431" s="21">
        <v>0</v>
      </c>
      <c r="I431" s="21">
        <f t="shared" si="122"/>
        <v>0</v>
      </c>
      <c r="J431" s="21">
        <f t="shared" si="123"/>
        <v>0</v>
      </c>
      <c r="P431" s="19"/>
    </row>
    <row r="432" spans="6:16" s="21" customFormat="1" x14ac:dyDescent="0.3">
      <c r="P432" s="19"/>
    </row>
    <row r="433" spans="6:16" s="21" customFormat="1" x14ac:dyDescent="0.3">
      <c r="F433" s="21" t="s">
        <v>58</v>
      </c>
      <c r="G433" s="21">
        <v>12</v>
      </c>
      <c r="H433" s="21">
        <v>0</v>
      </c>
      <c r="I433" s="21">
        <f>IF(AND(J5&gt;11,J5&lt;=12,L5=2,F5&gt;=75),0.23+(J5-11)*(0.21-0.23)/(12-11),0)</f>
        <v>0</v>
      </c>
      <c r="J433" s="21">
        <f>IF(AND(J5&gt;11,J5&lt;=12,L5=1),0.41+(J5-11)*(0.37-0.41)/(12-11),0)</f>
        <v>0</v>
      </c>
      <c r="P433" s="19"/>
    </row>
    <row r="434" spans="6:16" s="21" customFormat="1" x14ac:dyDescent="0.3">
      <c r="F434" s="21" t="s">
        <v>59</v>
      </c>
      <c r="G434" s="21">
        <v>12</v>
      </c>
      <c r="H434" s="21">
        <v>0</v>
      </c>
      <c r="I434" s="21">
        <f t="shared" ref="I434:I442" si="124">IF(AND(J6&gt;11,J6&lt;=12,L6=2,F6&gt;=75),0.23+(J6-11)*(0.21-0.23)/(12-11),0)</f>
        <v>0</v>
      </c>
      <c r="J434" s="21">
        <f t="shared" ref="J434:J442" si="125">IF(AND(J6&gt;11,J6&lt;=12,L6=1),0.41+(J6-11)*(0.37-0.41)/(12-11),0)</f>
        <v>0</v>
      </c>
      <c r="P434" s="19"/>
    </row>
    <row r="435" spans="6:16" s="21" customFormat="1" x14ac:dyDescent="0.3">
      <c r="F435" s="21" t="s">
        <v>60</v>
      </c>
      <c r="G435" s="21">
        <v>12</v>
      </c>
      <c r="H435" s="21">
        <v>0</v>
      </c>
      <c r="I435" s="21">
        <f t="shared" si="124"/>
        <v>0</v>
      </c>
      <c r="J435" s="21">
        <f t="shared" si="125"/>
        <v>0</v>
      </c>
      <c r="P435" s="19"/>
    </row>
    <row r="436" spans="6:16" s="21" customFormat="1" x14ac:dyDescent="0.3">
      <c r="F436" s="21" t="s">
        <v>61</v>
      </c>
      <c r="G436" s="21">
        <v>12</v>
      </c>
      <c r="H436" s="21">
        <v>0</v>
      </c>
      <c r="I436" s="21">
        <f t="shared" si="124"/>
        <v>0</v>
      </c>
      <c r="J436" s="21">
        <f t="shared" si="125"/>
        <v>0</v>
      </c>
      <c r="P436" s="19"/>
    </row>
    <row r="437" spans="6:16" s="21" customFormat="1" x14ac:dyDescent="0.3">
      <c r="F437" s="21" t="s">
        <v>62</v>
      </c>
      <c r="G437" s="21">
        <v>12</v>
      </c>
      <c r="H437" s="21">
        <v>0</v>
      </c>
      <c r="I437" s="21">
        <f t="shared" si="124"/>
        <v>0</v>
      </c>
      <c r="J437" s="21">
        <f t="shared" si="125"/>
        <v>0</v>
      </c>
      <c r="P437" s="19"/>
    </row>
    <row r="438" spans="6:16" s="21" customFormat="1" x14ac:dyDescent="0.3">
      <c r="F438" s="21" t="s">
        <v>63</v>
      </c>
      <c r="G438" s="21">
        <v>12</v>
      </c>
      <c r="H438" s="21">
        <v>0</v>
      </c>
      <c r="I438" s="21">
        <f t="shared" si="124"/>
        <v>0</v>
      </c>
      <c r="J438" s="21">
        <f t="shared" si="125"/>
        <v>0</v>
      </c>
      <c r="P438" s="19"/>
    </row>
    <row r="439" spans="6:16" s="21" customFormat="1" x14ac:dyDescent="0.3">
      <c r="F439" s="21" t="s">
        <v>64</v>
      </c>
      <c r="G439" s="21">
        <v>12</v>
      </c>
      <c r="H439" s="21">
        <v>0</v>
      </c>
      <c r="I439" s="21">
        <f t="shared" si="124"/>
        <v>0</v>
      </c>
      <c r="J439" s="21">
        <f t="shared" si="125"/>
        <v>0</v>
      </c>
      <c r="P439" s="19"/>
    </row>
    <row r="440" spans="6:16" s="21" customFormat="1" x14ac:dyDescent="0.3">
      <c r="F440" s="21" t="s">
        <v>65</v>
      </c>
      <c r="G440" s="21">
        <v>12</v>
      </c>
      <c r="H440" s="21">
        <v>0</v>
      </c>
      <c r="I440" s="21">
        <f t="shared" si="124"/>
        <v>0</v>
      </c>
      <c r="J440" s="21">
        <f t="shared" si="125"/>
        <v>0</v>
      </c>
      <c r="P440" s="19"/>
    </row>
    <row r="441" spans="6:16" s="21" customFormat="1" x14ac:dyDescent="0.3">
      <c r="F441" s="21" t="s">
        <v>66</v>
      </c>
      <c r="G441" s="21">
        <v>12</v>
      </c>
      <c r="H441" s="21">
        <v>0</v>
      </c>
      <c r="I441" s="21">
        <f t="shared" si="124"/>
        <v>0</v>
      </c>
      <c r="J441" s="21">
        <f t="shared" si="125"/>
        <v>0</v>
      </c>
      <c r="P441" s="19"/>
    </row>
    <row r="442" spans="6:16" s="21" customFormat="1" x14ac:dyDescent="0.3">
      <c r="F442" s="21" t="s">
        <v>67</v>
      </c>
      <c r="G442" s="21">
        <v>12</v>
      </c>
      <c r="H442" s="21">
        <v>0</v>
      </c>
      <c r="I442" s="21">
        <f t="shared" si="124"/>
        <v>0</v>
      </c>
      <c r="J442" s="21">
        <f t="shared" si="125"/>
        <v>0</v>
      </c>
      <c r="P442" s="19"/>
    </row>
    <row r="443" spans="6:16" s="21" customFormat="1" x14ac:dyDescent="0.3">
      <c r="P443" s="19"/>
    </row>
    <row r="444" spans="6:16" s="21" customFormat="1" x14ac:dyDescent="0.3">
      <c r="F444" s="21" t="s">
        <v>58</v>
      </c>
      <c r="G444" s="21">
        <v>13</v>
      </c>
      <c r="H444" s="21">
        <v>0</v>
      </c>
      <c r="I444" s="21">
        <v>0</v>
      </c>
      <c r="J444" s="21">
        <f>IF(AND(J5&gt;12,J5&lt;=13,L5=1,F5&gt;=75),0.37+(J5-12)*(0.34-0.37)/(13-12),0)</f>
        <v>0</v>
      </c>
      <c r="P444" s="19"/>
    </row>
    <row r="445" spans="6:16" s="21" customFormat="1" x14ac:dyDescent="0.3">
      <c r="F445" s="21" t="s">
        <v>59</v>
      </c>
      <c r="G445" s="21">
        <v>13</v>
      </c>
      <c r="H445" s="21">
        <v>0</v>
      </c>
      <c r="I445" s="21">
        <v>0</v>
      </c>
      <c r="J445" s="21">
        <f t="shared" ref="J445:J453" si="126">IF(AND(J6&gt;12,J6&lt;=13,L6=1,F6&gt;=75),0.37+(J6-12)*(0.34-0.37)/(13-12),0)</f>
        <v>0</v>
      </c>
      <c r="P445" s="19"/>
    </row>
    <row r="446" spans="6:16" s="21" customFormat="1" x14ac:dyDescent="0.3">
      <c r="F446" s="21" t="s">
        <v>60</v>
      </c>
      <c r="G446" s="21">
        <v>13</v>
      </c>
      <c r="H446" s="21">
        <v>0</v>
      </c>
      <c r="I446" s="21">
        <v>0</v>
      </c>
      <c r="J446" s="21">
        <f t="shared" si="126"/>
        <v>0</v>
      </c>
      <c r="P446" s="19"/>
    </row>
    <row r="447" spans="6:16" s="21" customFormat="1" x14ac:dyDescent="0.3">
      <c r="F447" s="21" t="s">
        <v>61</v>
      </c>
      <c r="G447" s="21">
        <v>13</v>
      </c>
      <c r="H447" s="21">
        <v>0</v>
      </c>
      <c r="I447" s="21">
        <v>0</v>
      </c>
      <c r="J447" s="21">
        <f t="shared" si="126"/>
        <v>0</v>
      </c>
      <c r="P447" s="19"/>
    </row>
    <row r="448" spans="6:16" s="21" customFormat="1" x14ac:dyDescent="0.3">
      <c r="F448" s="21" t="s">
        <v>62</v>
      </c>
      <c r="G448" s="21">
        <v>13</v>
      </c>
      <c r="H448" s="21">
        <v>0</v>
      </c>
      <c r="I448" s="21">
        <v>0</v>
      </c>
      <c r="J448" s="21">
        <f t="shared" si="126"/>
        <v>0</v>
      </c>
      <c r="P448" s="19"/>
    </row>
    <row r="449" spans="6:16" s="21" customFormat="1" x14ac:dyDescent="0.3">
      <c r="F449" s="21" t="s">
        <v>63</v>
      </c>
      <c r="G449" s="21">
        <v>13</v>
      </c>
      <c r="H449" s="21">
        <v>0</v>
      </c>
      <c r="I449" s="21">
        <v>0</v>
      </c>
      <c r="J449" s="21">
        <f t="shared" si="126"/>
        <v>0</v>
      </c>
      <c r="P449" s="19"/>
    </row>
    <row r="450" spans="6:16" s="21" customFormat="1" x14ac:dyDescent="0.3">
      <c r="F450" s="21" t="s">
        <v>64</v>
      </c>
      <c r="G450" s="21">
        <v>13</v>
      </c>
      <c r="H450" s="21">
        <v>0</v>
      </c>
      <c r="I450" s="21">
        <v>0</v>
      </c>
      <c r="J450" s="21">
        <f t="shared" si="126"/>
        <v>0</v>
      </c>
      <c r="P450" s="19"/>
    </row>
    <row r="451" spans="6:16" s="21" customFormat="1" x14ac:dyDescent="0.3">
      <c r="F451" s="21" t="s">
        <v>65</v>
      </c>
      <c r="G451" s="21">
        <v>13</v>
      </c>
      <c r="H451" s="21">
        <v>0</v>
      </c>
      <c r="I451" s="21">
        <v>0</v>
      </c>
      <c r="J451" s="21">
        <f t="shared" si="126"/>
        <v>0</v>
      </c>
      <c r="P451" s="19"/>
    </row>
    <row r="452" spans="6:16" s="21" customFormat="1" x14ac:dyDescent="0.3">
      <c r="F452" s="21" t="s">
        <v>66</v>
      </c>
      <c r="G452" s="21">
        <v>13</v>
      </c>
      <c r="H452" s="21">
        <v>0</v>
      </c>
      <c r="I452" s="21">
        <v>0</v>
      </c>
      <c r="J452" s="21">
        <f t="shared" si="126"/>
        <v>0</v>
      </c>
      <c r="P452" s="19"/>
    </row>
    <row r="453" spans="6:16" s="21" customFormat="1" x14ac:dyDescent="0.3">
      <c r="F453" s="21" t="s">
        <v>67</v>
      </c>
      <c r="G453" s="21">
        <v>13</v>
      </c>
      <c r="H453" s="21">
        <v>0</v>
      </c>
      <c r="I453" s="21">
        <v>0</v>
      </c>
      <c r="J453" s="21">
        <f t="shared" si="126"/>
        <v>0</v>
      </c>
      <c r="P453" s="19"/>
    </row>
    <row r="454" spans="6:16" s="21" customFormat="1" x14ac:dyDescent="0.3">
      <c r="P454" s="19"/>
    </row>
    <row r="455" spans="6:16" s="21" customFormat="1" x14ac:dyDescent="0.3">
      <c r="F455" s="21" t="s">
        <v>58</v>
      </c>
      <c r="G455" s="21">
        <v>14</v>
      </c>
      <c r="H455" s="21">
        <v>0</v>
      </c>
      <c r="I455" s="21">
        <v>0</v>
      </c>
      <c r="J455" s="21">
        <f>IF(AND(J5&gt;13,J5&lt;=14,L5=1,F5&gt;=75),0.34+(J5-13)*(0.31-0.34)/(14-13),0)</f>
        <v>0</v>
      </c>
      <c r="P455" s="19"/>
    </row>
    <row r="456" spans="6:16" s="21" customFormat="1" x14ac:dyDescent="0.3">
      <c r="F456" s="21" t="s">
        <v>59</v>
      </c>
      <c r="G456" s="21">
        <v>14</v>
      </c>
      <c r="H456" s="21">
        <v>0</v>
      </c>
      <c r="I456" s="21">
        <v>0</v>
      </c>
      <c r="J456" s="21">
        <f t="shared" ref="J456:J464" si="127">IF(AND(J6&gt;13,J6&lt;=14,L6=1,F6&gt;=75),0.34+(J6-13)*(0.31-0.34)/(14-13),0)</f>
        <v>0</v>
      </c>
      <c r="P456" s="19"/>
    </row>
    <row r="457" spans="6:16" s="21" customFormat="1" x14ac:dyDescent="0.3">
      <c r="F457" s="21" t="s">
        <v>60</v>
      </c>
      <c r="G457" s="21">
        <v>14</v>
      </c>
      <c r="H457" s="21">
        <v>0</v>
      </c>
      <c r="I457" s="21">
        <v>0</v>
      </c>
      <c r="J457" s="21">
        <f t="shared" si="127"/>
        <v>0</v>
      </c>
      <c r="P457" s="19"/>
    </row>
    <row r="458" spans="6:16" s="21" customFormat="1" x14ac:dyDescent="0.3">
      <c r="F458" s="21" t="s">
        <v>61</v>
      </c>
      <c r="G458" s="21">
        <v>14</v>
      </c>
      <c r="H458" s="21">
        <v>0</v>
      </c>
      <c r="I458" s="21">
        <v>0</v>
      </c>
      <c r="J458" s="21">
        <f t="shared" si="127"/>
        <v>0</v>
      </c>
      <c r="P458" s="19"/>
    </row>
    <row r="459" spans="6:16" s="21" customFormat="1" x14ac:dyDescent="0.3">
      <c r="F459" s="21" t="s">
        <v>62</v>
      </c>
      <c r="G459" s="21">
        <v>14</v>
      </c>
      <c r="H459" s="21">
        <v>0</v>
      </c>
      <c r="I459" s="21">
        <v>0</v>
      </c>
      <c r="J459" s="21">
        <f t="shared" si="127"/>
        <v>0</v>
      </c>
      <c r="P459" s="19"/>
    </row>
    <row r="460" spans="6:16" s="21" customFormat="1" x14ac:dyDescent="0.3">
      <c r="F460" s="21" t="s">
        <v>63</v>
      </c>
      <c r="G460" s="21">
        <v>14</v>
      </c>
      <c r="H460" s="21">
        <v>0</v>
      </c>
      <c r="I460" s="21">
        <v>0</v>
      </c>
      <c r="J460" s="21">
        <f t="shared" si="127"/>
        <v>0</v>
      </c>
      <c r="P460" s="19"/>
    </row>
    <row r="461" spans="6:16" s="21" customFormat="1" x14ac:dyDescent="0.3">
      <c r="F461" s="21" t="s">
        <v>64</v>
      </c>
      <c r="G461" s="21">
        <v>14</v>
      </c>
      <c r="H461" s="21">
        <v>0</v>
      </c>
      <c r="I461" s="21">
        <v>0</v>
      </c>
      <c r="J461" s="21">
        <f t="shared" si="127"/>
        <v>0</v>
      </c>
      <c r="P461" s="19"/>
    </row>
    <row r="462" spans="6:16" s="21" customFormat="1" x14ac:dyDescent="0.3">
      <c r="F462" s="21" t="s">
        <v>65</v>
      </c>
      <c r="G462" s="21">
        <v>14</v>
      </c>
      <c r="H462" s="21">
        <v>0</v>
      </c>
      <c r="I462" s="21">
        <v>0</v>
      </c>
      <c r="J462" s="21">
        <f t="shared" si="127"/>
        <v>0</v>
      </c>
      <c r="P462" s="19"/>
    </row>
    <row r="463" spans="6:16" s="21" customFormat="1" x14ac:dyDescent="0.3">
      <c r="F463" s="21" t="s">
        <v>66</v>
      </c>
      <c r="G463" s="21">
        <v>14</v>
      </c>
      <c r="H463" s="21">
        <v>0</v>
      </c>
      <c r="I463" s="21">
        <v>0</v>
      </c>
      <c r="J463" s="21">
        <f t="shared" si="127"/>
        <v>0</v>
      </c>
      <c r="P463" s="19"/>
    </row>
    <row r="464" spans="6:16" s="21" customFormat="1" x14ac:dyDescent="0.3">
      <c r="F464" s="21" t="s">
        <v>67</v>
      </c>
      <c r="G464" s="21">
        <v>14</v>
      </c>
      <c r="H464" s="21">
        <v>0</v>
      </c>
      <c r="I464" s="21">
        <v>0</v>
      </c>
      <c r="J464" s="21">
        <f t="shared" si="127"/>
        <v>0</v>
      </c>
      <c r="P464" s="19"/>
    </row>
    <row r="465" spans="4:16" s="21" customFormat="1" x14ac:dyDescent="0.3">
      <c r="P465" s="19"/>
    </row>
    <row r="466" spans="4:16" s="21" customFormat="1" x14ac:dyDescent="0.3">
      <c r="F466" s="21" t="s">
        <v>58</v>
      </c>
      <c r="G466" s="21">
        <v>15</v>
      </c>
      <c r="H466" s="21">
        <v>0</v>
      </c>
      <c r="I466" s="21">
        <v>0</v>
      </c>
      <c r="J466" s="21">
        <f>IF(AND(J5&gt;14,J5&lt;=15,L5=1,F5&gt;=75),0.31+(J5-14)*(0.28-0.31)/(15-14),0)</f>
        <v>0</v>
      </c>
      <c r="P466" s="19"/>
    </row>
    <row r="467" spans="4:16" s="21" customFormat="1" x14ac:dyDescent="0.3">
      <c r="F467" s="21" t="s">
        <v>59</v>
      </c>
      <c r="G467" s="21">
        <v>15</v>
      </c>
      <c r="H467" s="21">
        <v>0</v>
      </c>
      <c r="I467" s="21">
        <v>0</v>
      </c>
      <c r="J467" s="21">
        <f t="shared" ref="J467:J475" si="128">IF(AND(J6&gt;14,J6&lt;=15,L6=1,F6&gt;=75),0.31+(J6-14)*(0.28-0.31)/(15-14),0)</f>
        <v>0</v>
      </c>
      <c r="P467" s="19"/>
    </row>
    <row r="468" spans="4:16" s="21" customFormat="1" x14ac:dyDescent="0.3">
      <c r="F468" s="21" t="s">
        <v>60</v>
      </c>
      <c r="G468" s="21">
        <v>15</v>
      </c>
      <c r="H468" s="21">
        <v>0</v>
      </c>
      <c r="I468" s="21">
        <v>0</v>
      </c>
      <c r="J468" s="21">
        <f t="shared" si="128"/>
        <v>0</v>
      </c>
      <c r="P468" s="19"/>
    </row>
    <row r="469" spans="4:16" s="21" customFormat="1" x14ac:dyDescent="0.3">
      <c r="F469" s="21" t="s">
        <v>61</v>
      </c>
      <c r="G469" s="21">
        <v>15</v>
      </c>
      <c r="H469" s="21">
        <v>0</v>
      </c>
      <c r="I469" s="21">
        <v>0</v>
      </c>
      <c r="J469" s="21">
        <f t="shared" si="128"/>
        <v>0</v>
      </c>
      <c r="P469" s="19"/>
    </row>
    <row r="470" spans="4:16" s="21" customFormat="1" x14ac:dyDescent="0.3">
      <c r="F470" s="21" t="s">
        <v>62</v>
      </c>
      <c r="G470" s="21">
        <v>15</v>
      </c>
      <c r="H470" s="21">
        <v>0</v>
      </c>
      <c r="I470" s="21">
        <v>0</v>
      </c>
      <c r="J470" s="21">
        <f t="shared" si="128"/>
        <v>0</v>
      </c>
      <c r="P470" s="19"/>
    </row>
    <row r="471" spans="4:16" s="21" customFormat="1" x14ac:dyDescent="0.3">
      <c r="F471" s="21" t="s">
        <v>63</v>
      </c>
      <c r="G471" s="21">
        <v>15</v>
      </c>
      <c r="H471" s="21">
        <v>0</v>
      </c>
      <c r="I471" s="21">
        <v>0</v>
      </c>
      <c r="J471" s="21">
        <f t="shared" si="128"/>
        <v>0</v>
      </c>
      <c r="P471" s="19"/>
    </row>
    <row r="472" spans="4:16" s="21" customFormat="1" x14ac:dyDescent="0.3">
      <c r="F472" s="21" t="s">
        <v>64</v>
      </c>
      <c r="G472" s="21">
        <v>15</v>
      </c>
      <c r="H472" s="21">
        <v>0</v>
      </c>
      <c r="I472" s="21">
        <v>0</v>
      </c>
      <c r="J472" s="21">
        <f t="shared" si="128"/>
        <v>0</v>
      </c>
      <c r="P472" s="19"/>
    </row>
    <row r="473" spans="4:16" s="21" customFormat="1" x14ac:dyDescent="0.3">
      <c r="F473" s="21" t="s">
        <v>65</v>
      </c>
      <c r="G473" s="21">
        <v>15</v>
      </c>
      <c r="H473" s="21">
        <v>0</v>
      </c>
      <c r="I473" s="21">
        <v>0</v>
      </c>
      <c r="J473" s="21">
        <f t="shared" si="128"/>
        <v>0</v>
      </c>
      <c r="P473" s="19"/>
    </row>
    <row r="474" spans="4:16" s="21" customFormat="1" x14ac:dyDescent="0.3">
      <c r="F474" s="21" t="s">
        <v>66</v>
      </c>
      <c r="G474" s="21">
        <v>15</v>
      </c>
      <c r="H474" s="21">
        <v>0</v>
      </c>
      <c r="I474" s="21">
        <v>0</v>
      </c>
      <c r="J474" s="21">
        <f t="shared" si="128"/>
        <v>0</v>
      </c>
      <c r="P474" s="19"/>
    </row>
    <row r="475" spans="4:16" s="21" customFormat="1" x14ac:dyDescent="0.3">
      <c r="F475" s="21" t="s">
        <v>67</v>
      </c>
      <c r="G475" s="21">
        <v>15</v>
      </c>
      <c r="H475" s="21">
        <v>0</v>
      </c>
      <c r="I475" s="21">
        <v>0</v>
      </c>
      <c r="J475" s="21">
        <f t="shared" si="128"/>
        <v>0</v>
      </c>
      <c r="P475" s="19"/>
    </row>
    <row r="476" spans="4:16" s="21" customFormat="1" x14ac:dyDescent="0.3">
      <c r="P476" s="19"/>
    </row>
    <row r="477" spans="4:16" s="21" customFormat="1" x14ac:dyDescent="0.3">
      <c r="P477" s="19"/>
    </row>
    <row r="478" spans="4:16" s="21" customFormat="1" x14ac:dyDescent="0.3">
      <c r="D478" s="21" t="s">
        <v>77</v>
      </c>
      <c r="E478" s="21" t="s">
        <v>70</v>
      </c>
      <c r="H478" s="21">
        <v>8</v>
      </c>
      <c r="I478" s="21">
        <v>2</v>
      </c>
      <c r="J478" s="21">
        <v>1</v>
      </c>
      <c r="L478" s="21" t="s">
        <v>68</v>
      </c>
      <c r="P478" s="19"/>
    </row>
    <row r="479" spans="4:16" s="21" customFormat="1" x14ac:dyDescent="0.3">
      <c r="E479" s="21" t="s">
        <v>57</v>
      </c>
      <c r="F479" s="21" t="s">
        <v>58</v>
      </c>
      <c r="G479" s="21">
        <v>0.1</v>
      </c>
      <c r="H479" s="21">
        <f>IF(AND(K5&gt;0,K5&lt;=0.1),1,0)</f>
        <v>0</v>
      </c>
      <c r="I479" s="21">
        <f>IF(AND(K5&gt;0,K5&lt;=0.1),1,0)</f>
        <v>0</v>
      </c>
      <c r="J479" s="21">
        <f>IF(AND(K5&gt;0,K5&lt;=0.1),1,0)</f>
        <v>0</v>
      </c>
      <c r="L479" s="21">
        <f>MAX(H479:J479,H491:J491,H502:J502,H513:J513,H524:J524,H535:J535,H546:J546,H557:J557,H568:J568,H579:J579,H590:J590,H601:J601,H612:J612,H623:J623,H634:J634,H645:J645,H656:J656,H667:J667)</f>
        <v>0</v>
      </c>
      <c r="P479" s="19"/>
    </row>
    <row r="480" spans="4:16" s="21" customFormat="1" x14ac:dyDescent="0.3">
      <c r="F480" s="21" t="s">
        <v>59</v>
      </c>
      <c r="G480" s="21">
        <v>0.1</v>
      </c>
      <c r="H480" s="21">
        <f>IF(AND(K6&gt;0,K6&lt;=0.1),1,0)</f>
        <v>0</v>
      </c>
      <c r="I480" s="21">
        <f>IF(AND(K6&gt;0,K6&lt;=0.1),1,0)</f>
        <v>0</v>
      </c>
      <c r="J480" s="21">
        <f>IF(AND(K6&gt;0,K6&lt;=0.1),1,0)</f>
        <v>0</v>
      </c>
      <c r="L480" s="21">
        <f>MAX(H480:J480,H492:J492,H503:J503,H514:J514,H525:J525,H536:J536,H547:J547,H558:J558,H569:J569,H580:J580,H591:J591,H602:J602,H613:J613,H624:J624,H635:J635,H646:J646,H657:J657,H668:J668)</f>
        <v>0</v>
      </c>
      <c r="P480" s="19"/>
    </row>
    <row r="481" spans="6:16" s="21" customFormat="1" x14ac:dyDescent="0.3">
      <c r="F481" s="21" t="s">
        <v>60</v>
      </c>
      <c r="G481" s="21">
        <v>0.1</v>
      </c>
      <c r="H481" s="21">
        <f>IF(AND(K7&gt;0,K7&lt;=0.1),1,0)</f>
        <v>0</v>
      </c>
      <c r="I481" s="21">
        <f>IF(AND(K7&gt;0,K7&lt;=0.1),1,0)</f>
        <v>0</v>
      </c>
      <c r="J481" s="21">
        <f>IF(AND(K7&gt;0,K7&lt;=0.1),1,0)</f>
        <v>0</v>
      </c>
      <c r="L481" s="21">
        <f t="shared" ref="L481:L488" si="129">MAX(H481:J481,H493:J493,H504:J504,H515:J515,H526:J526,H537:J537,H548:J548,H559:J559,H570:J570,H581:J581,H592:J592,H603:J603,H614:J614,H625:J625,H636:J636,H647:J647,H658:J658,H669:J669)</f>
        <v>0</v>
      </c>
      <c r="P481" s="19"/>
    </row>
    <row r="482" spans="6:16" s="21" customFormat="1" x14ac:dyDescent="0.3">
      <c r="F482" s="21" t="s">
        <v>61</v>
      </c>
      <c r="G482" s="21">
        <v>0.1</v>
      </c>
      <c r="H482" s="21">
        <f>IF(AND(K8&gt;0,K8&lt;=0.1),1,0)</f>
        <v>0</v>
      </c>
      <c r="I482" s="21">
        <f>IF(AND(K8&gt;0,K8&lt;=0.1),1,0)</f>
        <v>0</v>
      </c>
      <c r="J482" s="21">
        <f>IF(AND(K8&gt;0,K8&lt;=0.1),1,0)</f>
        <v>0</v>
      </c>
      <c r="L482" s="21">
        <f t="shared" si="129"/>
        <v>0</v>
      </c>
      <c r="P482" s="19"/>
    </row>
    <row r="483" spans="6:16" s="21" customFormat="1" x14ac:dyDescent="0.3">
      <c r="F483" s="21" t="s">
        <v>62</v>
      </c>
      <c r="G483" s="21">
        <v>0.1</v>
      </c>
      <c r="H483" s="21">
        <f>IF(AND(K9&gt;0,K9&lt;=0.1),1,0)</f>
        <v>0</v>
      </c>
      <c r="I483" s="21">
        <f>IF(AND(K9&gt;0,K9&lt;=0.1),1,0)</f>
        <v>0</v>
      </c>
      <c r="J483" s="21">
        <f>IF(AND(K9&gt;0,K9&lt;=0.1),1,0)</f>
        <v>0</v>
      </c>
      <c r="L483" s="21">
        <f t="shared" si="129"/>
        <v>0</v>
      </c>
      <c r="P483" s="19"/>
    </row>
    <row r="484" spans="6:16" s="21" customFormat="1" x14ac:dyDescent="0.3">
      <c r="F484" s="21" t="s">
        <v>63</v>
      </c>
      <c r="G484" s="21">
        <v>0.1</v>
      </c>
      <c r="H484" s="21">
        <f>IF(AND(K10&gt;0,K10&lt;=0.1),1,0)</f>
        <v>0</v>
      </c>
      <c r="I484" s="21">
        <f>IF(AND(K10&gt;0,K10&lt;=0.1),1,0)</f>
        <v>0</v>
      </c>
      <c r="J484" s="21">
        <f>IF(AND(K10&gt;0,K10&lt;=0.1),1,0)</f>
        <v>0</v>
      </c>
      <c r="L484" s="21">
        <f t="shared" si="129"/>
        <v>0</v>
      </c>
      <c r="P484" s="19"/>
    </row>
    <row r="485" spans="6:16" s="21" customFormat="1" x14ac:dyDescent="0.3">
      <c r="F485" s="21" t="s">
        <v>64</v>
      </c>
      <c r="G485" s="21">
        <v>0.1</v>
      </c>
      <c r="H485" s="21">
        <f>IF(AND(K11&gt;0,K11&lt;=0.1),1,0)</f>
        <v>0</v>
      </c>
      <c r="I485" s="21">
        <f>IF(AND(K11&gt;0,K11&lt;=0.1),1,0)</f>
        <v>0</v>
      </c>
      <c r="J485" s="21">
        <f>IF(AND(K11&gt;0,K11&lt;=0.1),1,0)</f>
        <v>0</v>
      </c>
      <c r="L485" s="21">
        <f t="shared" si="129"/>
        <v>0</v>
      </c>
      <c r="P485" s="19"/>
    </row>
    <row r="486" spans="6:16" s="21" customFormat="1" x14ac:dyDescent="0.3">
      <c r="F486" s="21" t="s">
        <v>65</v>
      </c>
      <c r="G486" s="21">
        <v>0.1</v>
      </c>
      <c r="H486" s="21">
        <f>IF(AND(K12&gt;0,K12&lt;=0.1),1,0)</f>
        <v>0</v>
      </c>
      <c r="I486" s="21">
        <f>IF(AND(K12&gt;0,K12&lt;=0.1),1,0)</f>
        <v>0</v>
      </c>
      <c r="J486" s="21">
        <f>IF(AND(K12&gt;0,K12&lt;=0.1),1,0)</f>
        <v>0</v>
      </c>
      <c r="L486" s="21">
        <f t="shared" si="129"/>
        <v>0</v>
      </c>
      <c r="P486" s="19"/>
    </row>
    <row r="487" spans="6:16" s="21" customFormat="1" x14ac:dyDescent="0.3">
      <c r="F487" s="21" t="s">
        <v>66</v>
      </c>
      <c r="G487" s="21">
        <v>0.1</v>
      </c>
      <c r="H487" s="21">
        <f>IF(AND(K13&gt;0,K13&lt;=0.1),1,0)</f>
        <v>0</v>
      </c>
      <c r="I487" s="21">
        <f>IF(AND(K13&gt;0,K13&lt;=0.1),1,0)</f>
        <v>0</v>
      </c>
      <c r="J487" s="21">
        <f>IF(AND(K13&gt;0,K13&lt;=0.1),1,0)</f>
        <v>0</v>
      </c>
      <c r="L487" s="21">
        <f t="shared" si="129"/>
        <v>0</v>
      </c>
      <c r="P487" s="19"/>
    </row>
    <row r="488" spans="6:16" s="21" customFormat="1" x14ac:dyDescent="0.3">
      <c r="F488" s="21" t="s">
        <v>67</v>
      </c>
      <c r="G488" s="21">
        <v>0.1</v>
      </c>
      <c r="H488" s="21">
        <f>IF(AND(K14&gt;0,K14&lt;=0.1),1,0)</f>
        <v>0</v>
      </c>
      <c r="I488" s="21">
        <f>IF(AND(K14&gt;0,K14&lt;=0.1),1,0)</f>
        <v>0</v>
      </c>
      <c r="J488" s="21">
        <f>IF(AND(K14&gt;0,K14&lt;=0.1),1,0)</f>
        <v>0</v>
      </c>
      <c r="L488" s="21">
        <f t="shared" si="129"/>
        <v>0</v>
      </c>
      <c r="P488" s="19"/>
    </row>
    <row r="489" spans="6:16" s="21" customFormat="1" x14ac:dyDescent="0.3">
      <c r="P489" s="19"/>
    </row>
    <row r="490" spans="6:16" s="21" customFormat="1" x14ac:dyDescent="0.3">
      <c r="P490" s="19"/>
    </row>
    <row r="491" spans="6:16" s="21" customFormat="1" x14ac:dyDescent="0.3">
      <c r="F491" s="21" t="s">
        <v>58</v>
      </c>
      <c r="G491" s="21">
        <v>0.2</v>
      </c>
      <c r="H491" s="21">
        <f>IF(AND(K5&gt;0.1,K5&lt;=0.2,L5=8),1+(K5-0.1)*(0.85-1)/(0.2-0.1),0)</f>
        <v>0</v>
      </c>
      <c r="I491" s="21">
        <f>IF(AND(K5&gt;0.1,K5&lt;=0.2,L5=2),1+(K5-0.1)*(0.95-1)/(0.2-0.1),0)</f>
        <v>0</v>
      </c>
      <c r="J491" s="21">
        <f>IF(AND(K5&gt;0.1,K5&lt;=0.2,L5=1),1,0)</f>
        <v>0</v>
      </c>
      <c r="P491" s="19"/>
    </row>
    <row r="492" spans="6:16" s="21" customFormat="1" x14ac:dyDescent="0.3">
      <c r="F492" s="21" t="s">
        <v>59</v>
      </c>
      <c r="G492" s="21">
        <v>0.2</v>
      </c>
      <c r="H492" s="21">
        <f>IF(AND(K6&gt;0.1,K6&lt;=0.2,L6=8),1+(K6-0.1)*(0.85-1)/(0.2-0.1),0)</f>
        <v>0</v>
      </c>
      <c r="I492" s="21">
        <f>IF(AND(K6&gt;0.1,K6&lt;=0.2,L6=2),1+(K6-0.1)*(0.95-1)/(0.2-0.1),0)</f>
        <v>0</v>
      </c>
      <c r="J492" s="21">
        <f>IF(AND(K6&gt;0.1,K6&lt;=0.2,L6=1),1,0)</f>
        <v>0</v>
      </c>
      <c r="P492" s="19"/>
    </row>
    <row r="493" spans="6:16" s="21" customFormat="1" x14ac:dyDescent="0.3">
      <c r="F493" s="21" t="s">
        <v>60</v>
      </c>
      <c r="G493" s="21">
        <v>0.2</v>
      </c>
      <c r="H493" s="21">
        <f>IF(AND(K7&gt;0.1,K7&lt;=0.2,L7=8),1+(K7-0.1)*(0.85-1)/(0.2-0.1),0)</f>
        <v>0</v>
      </c>
      <c r="I493" s="21">
        <f>IF(AND(K7&gt;0.1,K7&lt;=0.2,L7=2),1+(K7-0.1)*(0.95-1)/(0.2-0.1),0)</f>
        <v>0</v>
      </c>
      <c r="J493" s="21">
        <f>IF(AND(K7&gt;0.1,K7&lt;=0.2,L7=1),1,0)</f>
        <v>0</v>
      </c>
      <c r="P493" s="19"/>
    </row>
    <row r="494" spans="6:16" s="21" customFormat="1" x14ac:dyDescent="0.3">
      <c r="F494" s="21" t="s">
        <v>61</v>
      </c>
      <c r="G494" s="21">
        <v>0.2</v>
      </c>
      <c r="H494" s="21">
        <f>IF(AND(K8&gt;0.1,K8&lt;=0.2,L8=8),1+(K8-0.1)*(0.85-1)/(0.2-0.1),0)</f>
        <v>0</v>
      </c>
      <c r="I494" s="21">
        <f>IF(AND(K8&gt;0.1,K8&lt;=0.2,L8=2),1+(K8-0.1)*(0.95-1)/(0.2-0.1),0)</f>
        <v>0</v>
      </c>
      <c r="J494" s="21">
        <f>IF(AND(K8&gt;0.1,K8&lt;=0.2,L8=1),1,0)</f>
        <v>0</v>
      </c>
      <c r="P494" s="19"/>
    </row>
    <row r="495" spans="6:16" s="21" customFormat="1" x14ac:dyDescent="0.3">
      <c r="F495" s="21" t="s">
        <v>62</v>
      </c>
      <c r="G495" s="21">
        <v>0.2</v>
      </c>
      <c r="H495" s="21">
        <f>IF(AND(K9&gt;0.1,K9&lt;=0.2,L9=8),1+(K9-0.1)*(0.85-1)/(0.2-0.1),0)</f>
        <v>0</v>
      </c>
      <c r="I495" s="21">
        <f>IF(AND(K9&gt;0.1,K9&lt;=0.2,L9=2),1+(K9-0.1)*(0.95-1)/(0.2-0.1),0)</f>
        <v>0</v>
      </c>
      <c r="J495" s="21">
        <f>IF(AND(K9&gt;0.1,K9&lt;=0.2,L9=1),1,0)</f>
        <v>0</v>
      </c>
      <c r="P495" s="19"/>
    </row>
    <row r="496" spans="6:16" s="21" customFormat="1" x14ac:dyDescent="0.3">
      <c r="F496" s="21" t="s">
        <v>63</v>
      </c>
      <c r="G496" s="21">
        <v>0.2</v>
      </c>
      <c r="H496" s="21">
        <f>IF(AND(K10&gt;0.1,K10&lt;=0.2,L10=8),1+(K10-0.1)*(0.85-1)/(0.2-0.1),0)</f>
        <v>0</v>
      </c>
      <c r="I496" s="21">
        <f>IF(AND(K10&gt;0.1,K10&lt;=0.2,L10=2),1+(K10-0.1)*(0.95-1)/(0.2-0.1),0)</f>
        <v>0</v>
      </c>
      <c r="J496" s="21">
        <f>IF(AND(K10&gt;0.1,K10&lt;=0.2,L10=1),1,0)</f>
        <v>0</v>
      </c>
      <c r="P496" s="19"/>
    </row>
    <row r="497" spans="6:16" s="21" customFormat="1" x14ac:dyDescent="0.3">
      <c r="F497" s="21" t="s">
        <v>64</v>
      </c>
      <c r="G497" s="21">
        <v>0.2</v>
      </c>
      <c r="H497" s="21">
        <f>IF(AND(K11&gt;0.1,K11&lt;=0.2,L11=8),1+(K11-0.1)*(0.85-1)/(0.2-0.1),0)</f>
        <v>0</v>
      </c>
      <c r="I497" s="21">
        <f>IF(AND(K11&gt;0.1,K11&lt;=0.2,L11=2),1+(K11-0.1)*(0.95-1)/(0.2-0.1),0)</f>
        <v>0</v>
      </c>
      <c r="J497" s="21">
        <f>IF(AND(K11&gt;0.1,K11&lt;=0.2,L11=1),1,0)</f>
        <v>0</v>
      </c>
      <c r="P497" s="19"/>
    </row>
    <row r="498" spans="6:16" s="21" customFormat="1" x14ac:dyDescent="0.3">
      <c r="F498" s="21" t="s">
        <v>65</v>
      </c>
      <c r="G498" s="21">
        <v>0.2</v>
      </c>
      <c r="H498" s="21">
        <f>IF(AND(K12&gt;0.1,K12&lt;=0.2,L12=8),1+(K12-0.1)*(0.85-1)/(0.2-0.1),0)</f>
        <v>0</v>
      </c>
      <c r="I498" s="21">
        <f>IF(AND(K12&gt;0.1,K12&lt;=0.2,L12=2),1+(K12-0.1)*(0.95-1)/(0.2-0.1),0)</f>
        <v>0</v>
      </c>
      <c r="J498" s="21">
        <f>IF(AND(K12&gt;0.1,K12&lt;=0.2,L12=1),1,0)</f>
        <v>0</v>
      </c>
      <c r="P498" s="19"/>
    </row>
    <row r="499" spans="6:16" s="21" customFormat="1" x14ac:dyDescent="0.3">
      <c r="F499" s="21" t="s">
        <v>66</v>
      </c>
      <c r="G499" s="21">
        <v>0.2</v>
      </c>
      <c r="H499" s="21">
        <f>IF(AND(K13&gt;0.1,K13&lt;=0.2,L13=8),1+(K13-0.1)*(0.85-1)/(0.2-0.1),0)</f>
        <v>0</v>
      </c>
      <c r="I499" s="21">
        <f>IF(AND(K13&gt;0.1,K13&lt;=0.2,L13=2),1+(K13-0.1)*(0.95-1)/(0.2-0.1),0)</f>
        <v>0</v>
      </c>
      <c r="J499" s="21">
        <f>IF(AND(K13&gt;0.1,K13&lt;=0.2,L13=1),1,0)</f>
        <v>0</v>
      </c>
      <c r="P499" s="19"/>
    </row>
    <row r="500" spans="6:16" s="21" customFormat="1" x14ac:dyDescent="0.3">
      <c r="F500" s="21" t="s">
        <v>67</v>
      </c>
      <c r="G500" s="21">
        <v>0.2</v>
      </c>
      <c r="H500" s="21">
        <f>IF(AND(K14&gt;0.1,K14&lt;=0.2,L14=8),1+(K14-0.1)*(0.85-1)/(0.2-0.1),0)</f>
        <v>0</v>
      </c>
      <c r="I500" s="21">
        <f>IF(AND(K14&gt;0.1,K14&lt;=0.2,L14=2),1+(K14-0.1)*(0.95-1)/(0.2-0.1),0)</f>
        <v>0</v>
      </c>
      <c r="J500" s="21">
        <f>IF(AND(K14&gt;0.1,K14&lt;=0.2,L14=1),1,0)</f>
        <v>0</v>
      </c>
      <c r="P500" s="19"/>
    </row>
    <row r="501" spans="6:16" s="21" customFormat="1" x14ac:dyDescent="0.3">
      <c r="H501" s="21" t="s">
        <v>57</v>
      </c>
      <c r="P501" s="19"/>
    </row>
    <row r="502" spans="6:16" s="21" customFormat="1" x14ac:dyDescent="0.3">
      <c r="F502" s="21" t="s">
        <v>58</v>
      </c>
      <c r="G502" s="21">
        <v>0.5</v>
      </c>
      <c r="H502" s="21">
        <f>IF(AND(K5&gt;0.2,K5&lt;=0.5,L5=8),0.85+(K5-0.2)*(0.81-0.85)/(0.5-0.2),0)</f>
        <v>0</v>
      </c>
      <c r="I502" s="21">
        <f>IF(AND(K5&gt;0.2,K5&lt;=0.5,L5=2),0.95+(K5-0.2)*(0.92-0.95)/(0.5-0.2),0)</f>
        <v>0</v>
      </c>
      <c r="J502" s="21">
        <f>IF(AND(K5&gt;0.2,K5&lt;=0.5,L5=1),1+(K5-0.2)*(0.97-1)/(0.5-0.2),0)</f>
        <v>0</v>
      </c>
      <c r="P502" s="19"/>
    </row>
    <row r="503" spans="6:16" s="21" customFormat="1" x14ac:dyDescent="0.3">
      <c r="F503" s="21" t="s">
        <v>59</v>
      </c>
      <c r="G503" s="21">
        <v>0.5</v>
      </c>
      <c r="H503" s="21">
        <f>IF(AND(K6&gt;0.2,K6&lt;=0.5,L6=8),0.85+(K6-0.2)*(0.81-0.85)/(0.5-0.2),0)</f>
        <v>0</v>
      </c>
      <c r="I503" s="21">
        <f>IF(AND(K6&gt;0.2,K6&lt;=0.5,L6=2),0.95+(K6-0.2)*(0.92-0.95)/(0.5-0.2),0)</f>
        <v>0</v>
      </c>
      <c r="J503" s="21">
        <f>IF(AND(K6&gt;0.2,K6&lt;=0.5,L6=1),1+(K6-0.2)*(0.97-1)/(0.5-0.2),0)</f>
        <v>0</v>
      </c>
      <c r="P503" s="19"/>
    </row>
    <row r="504" spans="6:16" s="21" customFormat="1" x14ac:dyDescent="0.3">
      <c r="F504" s="21" t="s">
        <v>60</v>
      </c>
      <c r="G504" s="21">
        <v>0.5</v>
      </c>
      <c r="H504" s="21">
        <f>IF(AND(K7&gt;0.2,K7&lt;=0.5,L7=8),0.85+(K7-0.2)*(0.81-0.85)/(0.5-0.2),0)</f>
        <v>0</v>
      </c>
      <c r="I504" s="21">
        <f>IF(AND(K7&gt;0.2,K7&lt;=0.5,L7=2),0.95+(K7-0.2)*(0.92-0.95)/(0.5-0.2),0)</f>
        <v>0</v>
      </c>
      <c r="J504" s="21">
        <f>IF(AND(K7&gt;0.2,K7&lt;=0.5,L7=1),1+(K7-0.2)*(0.97-1)/(0.5-0.2),0)</f>
        <v>0</v>
      </c>
      <c r="P504" s="19"/>
    </row>
    <row r="505" spans="6:16" s="21" customFormat="1" x14ac:dyDescent="0.3">
      <c r="F505" s="21" t="s">
        <v>61</v>
      </c>
      <c r="G505" s="21">
        <v>0.5</v>
      </c>
      <c r="H505" s="21">
        <f>IF(AND(K8&gt;0.2,K8&lt;=0.5,L8=8),0.85+(K8-0.2)*(0.81-0.85)/(0.5-0.2),0)</f>
        <v>0</v>
      </c>
      <c r="I505" s="21">
        <f>IF(AND(K8&gt;0.2,K8&lt;=0.5,L8=2),0.95+(K8-0.2)*(0.92-0.95)/(0.5-0.2),0)</f>
        <v>0</v>
      </c>
      <c r="J505" s="21">
        <f>IF(AND(K8&gt;0.2,K8&lt;=0.5,L8=1),1+(K8-0.2)*(0.97-1)/(0.5-0.2),0)</f>
        <v>0</v>
      </c>
      <c r="P505" s="19"/>
    </row>
    <row r="506" spans="6:16" s="21" customFormat="1" x14ac:dyDescent="0.3">
      <c r="F506" s="21" t="s">
        <v>62</v>
      </c>
      <c r="G506" s="21">
        <v>0.5</v>
      </c>
      <c r="H506" s="21">
        <f>IF(AND(K9&gt;0.2,K9&lt;=0.5,L9=8),0.85+(K9-0.2)*(0.81-0.85)/(0.5-0.2),0)</f>
        <v>0</v>
      </c>
      <c r="I506" s="21">
        <f>IF(AND(K9&gt;0.2,K9&lt;=0.5,L9=2),0.95+(K9-0.2)*(0.92-0.95)/(0.5-0.2),0)</f>
        <v>0</v>
      </c>
      <c r="J506" s="21">
        <f>IF(AND(K9&gt;0.2,K9&lt;=0.5,L9=1),1+(K9-0.2)*(0.97-1)/(0.5-0.2),0)</f>
        <v>0</v>
      </c>
      <c r="P506" s="19"/>
    </row>
    <row r="507" spans="6:16" s="21" customFormat="1" x14ac:dyDescent="0.3">
      <c r="F507" s="21" t="s">
        <v>63</v>
      </c>
      <c r="G507" s="21">
        <v>0.5</v>
      </c>
      <c r="H507" s="21">
        <f>IF(AND(K10&gt;0.2,K10&lt;=0.5,L10=8),0.85+(K10-0.2)*(0.81-0.85)/(0.5-0.2),0)</f>
        <v>0</v>
      </c>
      <c r="I507" s="21">
        <f>IF(AND(K10&gt;0.2,K10&lt;=0.5,L10=2),0.95+(K10-0.2)*(0.92-0.95)/(0.5-0.2),0)</f>
        <v>0</v>
      </c>
      <c r="J507" s="21">
        <f>IF(AND(K10&gt;0.2,K10&lt;=0.5,L10=1),1+(K10-0.2)*(0.97-1)/(0.5-0.2),0)</f>
        <v>0</v>
      </c>
      <c r="P507" s="19"/>
    </row>
    <row r="508" spans="6:16" s="21" customFormat="1" x14ac:dyDescent="0.3">
      <c r="F508" s="21" t="s">
        <v>64</v>
      </c>
      <c r="G508" s="21">
        <v>0.5</v>
      </c>
      <c r="H508" s="21">
        <f>IF(AND(K11&gt;0.2,K11&lt;=0.5,L11=8),0.85+(K11-0.2)*(0.81-0.85)/(0.5-0.2),0)</f>
        <v>0</v>
      </c>
      <c r="I508" s="21">
        <f>IF(AND(K11&gt;0.2,K11&lt;=0.5,L11=2),0.95+(K11-0.2)*(0.92-0.95)/(0.5-0.2),0)</f>
        <v>0</v>
      </c>
      <c r="J508" s="21">
        <f>IF(AND(K11&gt;0.2,K11&lt;=0.5,L11=1),1+(K11-0.2)*(0.97-1)/(0.5-0.2),0)</f>
        <v>0</v>
      </c>
      <c r="P508" s="19"/>
    </row>
    <row r="509" spans="6:16" s="21" customFormat="1" x14ac:dyDescent="0.3">
      <c r="F509" s="21" t="s">
        <v>65</v>
      </c>
      <c r="G509" s="21">
        <v>0.5</v>
      </c>
      <c r="H509" s="21">
        <f>IF(AND(K12&gt;0.2,K12&lt;=0.5,L12=8),0.85+(K12-0.2)*(0.81-0.85)/(0.5-0.2),0)</f>
        <v>0</v>
      </c>
      <c r="I509" s="21">
        <f>IF(AND(K12&gt;0.2,K12&lt;=0.5,L12=2),0.95+(K12-0.2)*(0.92-0.95)/(0.5-0.2),0)</f>
        <v>0</v>
      </c>
      <c r="J509" s="21">
        <f>IF(AND(K12&gt;0.2,K12&lt;=0.5,L12=1),1+(K12-0.2)*(0.97-1)/(0.5-0.2),0)</f>
        <v>0</v>
      </c>
      <c r="P509" s="19"/>
    </row>
    <row r="510" spans="6:16" s="21" customFormat="1" x14ac:dyDescent="0.3">
      <c r="F510" s="21" t="s">
        <v>66</v>
      </c>
      <c r="G510" s="21">
        <v>0.5</v>
      </c>
      <c r="H510" s="21">
        <f>IF(AND(K13&gt;0.2,K13&lt;=0.5,L13=8),0.85+(K13-0.2)*(0.81-0.85)/(0.5-0.2),0)</f>
        <v>0</v>
      </c>
      <c r="I510" s="21">
        <f>IF(AND(K13&gt;0.2,K13&lt;=0.5,L13=2),0.95+(K13-0.2)*(0.92-0.95)/(0.5-0.2),0)</f>
        <v>0</v>
      </c>
      <c r="J510" s="21">
        <f>IF(AND(K13&gt;0.2,K13&lt;=0.5,L13=1),1+(K13-0.2)*(0.97-1)/(0.5-0.2),0)</f>
        <v>0</v>
      </c>
      <c r="P510" s="19"/>
    </row>
    <row r="511" spans="6:16" s="21" customFormat="1" x14ac:dyDescent="0.3">
      <c r="F511" s="21" t="s">
        <v>67</v>
      </c>
      <c r="G511" s="21">
        <v>0.5</v>
      </c>
      <c r="H511" s="21">
        <f>IF(AND(K14&gt;0.2,K14&lt;=0.5,L14=8),0.85+(K14-0.2)*(0.81-0.85)/(0.5-0.2),0)</f>
        <v>0</v>
      </c>
      <c r="I511" s="21">
        <f>IF(AND(K14&gt;0.2,K14&lt;=0.5,L14=2),0.95+(K14-0.2)*(0.92-0.95)/(0.5-0.2),0)</f>
        <v>0</v>
      </c>
      <c r="J511" s="21">
        <f>IF(AND(K14&gt;0.2,K14&lt;=0.5,L14=1),1+(K14-0.2)*(0.97-1)/(0.5-0.2),0)</f>
        <v>0</v>
      </c>
      <c r="P511" s="19"/>
    </row>
    <row r="512" spans="6:16" s="21" customFormat="1" x14ac:dyDescent="0.3">
      <c r="G512" s="21" t="s">
        <v>57</v>
      </c>
      <c r="P512" s="19"/>
    </row>
    <row r="513" spans="6:16" s="21" customFormat="1" x14ac:dyDescent="0.3">
      <c r="F513" s="21" t="s">
        <v>58</v>
      </c>
      <c r="G513" s="21">
        <v>1</v>
      </c>
      <c r="H513" s="21">
        <f>IF(AND(K5&gt;0.5,K5&lt;=1,L5=8),0.81+(K5-0.5)*(0.75-0.81)/(1-0.5),0)</f>
        <v>0</v>
      </c>
      <c r="I513" s="21">
        <f>IF(AND(K5&gt;0.5,K5&lt;=1,L5=2),0.92+(K5-0.5)*(0.88-0.92)/(1-0.5),0)</f>
        <v>0</v>
      </c>
      <c r="J513" s="21">
        <f>IF(AND(K5&gt;0.5,K5&lt;=1,L5=1),0.97+(K5-0.5)*(0.94-0.97)/(1-0.5),0)</f>
        <v>0</v>
      </c>
      <c r="P513" s="19"/>
    </row>
    <row r="514" spans="6:16" s="21" customFormat="1" x14ac:dyDescent="0.3">
      <c r="F514" s="21" t="s">
        <v>59</v>
      </c>
      <c r="G514" s="21">
        <v>1</v>
      </c>
      <c r="H514" s="21">
        <f>IF(AND(K6&gt;0.5,K6&lt;=1,L6=8),0.81+(K6-0.5)*(0.75-0.81)/(1-0.5),0)</f>
        <v>0</v>
      </c>
      <c r="I514" s="21">
        <f>IF(AND(K6&gt;0.5,K6&lt;=1,L6=2),0.92+(K6-0.5)*(0.88-0.92)/(1-0.5),0)</f>
        <v>0</v>
      </c>
      <c r="J514" s="21">
        <f>IF(AND(K6&gt;0.5,K6&lt;=1,L6=1),0.97+(K6-0.5)*(0.94-0.97)/(1-0.5),0)</f>
        <v>0</v>
      </c>
      <c r="P514" s="19"/>
    </row>
    <row r="515" spans="6:16" s="21" customFormat="1" x14ac:dyDescent="0.3">
      <c r="F515" s="21" t="s">
        <v>60</v>
      </c>
      <c r="G515" s="21">
        <v>1</v>
      </c>
      <c r="H515" s="21">
        <f>IF(AND(K7&gt;0.5,K7&lt;=1,L7=8),0.81+(K7-0.5)*(0.75-0.81)/(1-0.5),0)</f>
        <v>0</v>
      </c>
      <c r="I515" s="21">
        <f>IF(AND(K7&gt;0.5,K7&lt;=1,L7=2),0.92+(K7-0.5)*(0.88-0.92)/(1-0.5),0)</f>
        <v>0</v>
      </c>
      <c r="J515" s="21">
        <f>IF(AND(K7&gt;0.5,K7&lt;=1,L7=1),0.97+(K7-0.5)*(0.94-0.97)/(1-0.5),0)</f>
        <v>0</v>
      </c>
      <c r="P515" s="19"/>
    </row>
    <row r="516" spans="6:16" s="21" customFormat="1" x14ac:dyDescent="0.3">
      <c r="F516" s="21" t="s">
        <v>61</v>
      </c>
      <c r="G516" s="21">
        <v>1</v>
      </c>
      <c r="H516" s="21">
        <f>IF(AND(K8&gt;0.5,K8&lt;=1,L8=8),0.81+(K8-0.5)*(0.75-0.81)/(1-0.5),0)</f>
        <v>0</v>
      </c>
      <c r="I516" s="21">
        <f>IF(AND(K8&gt;0.5,K8&lt;=1,L8=2),0.92+(K8-0.5)*(0.88-0.92)/(1-0.5),0)</f>
        <v>0</v>
      </c>
      <c r="J516" s="21">
        <f>IF(AND(K8&gt;0.5,K8&lt;=1,L8=1),0.97+(K8-0.5)*(0.94-0.97)/(1-0.5),0)</f>
        <v>0</v>
      </c>
      <c r="P516" s="19"/>
    </row>
    <row r="517" spans="6:16" s="21" customFormat="1" x14ac:dyDescent="0.3">
      <c r="F517" s="21" t="s">
        <v>62</v>
      </c>
      <c r="G517" s="21">
        <v>1</v>
      </c>
      <c r="H517" s="21">
        <f>IF(AND(K9&gt;0.5,K9&lt;=1,L9=8),0.81+(K9-0.5)*(0.75-0.81)/(1-0.5),0)</f>
        <v>0</v>
      </c>
      <c r="I517" s="21">
        <f>IF(AND(K9&gt;0.5,K9&lt;=1,L9=2),0.92+(K9-0.5)*(0.88-0.92)/(1-0.5),0)</f>
        <v>0</v>
      </c>
      <c r="J517" s="21">
        <f>IF(AND(K9&gt;0.5,K9&lt;=1,L9=1),0.97+(K9-0.5)*(0.94-0.97)/(1-0.5),0)</f>
        <v>0</v>
      </c>
      <c r="P517" s="19"/>
    </row>
    <row r="518" spans="6:16" s="21" customFormat="1" x14ac:dyDescent="0.3">
      <c r="F518" s="21" t="s">
        <v>63</v>
      </c>
      <c r="G518" s="21">
        <v>1</v>
      </c>
      <c r="H518" s="21">
        <f>IF(AND(K10&gt;0.5,K10&lt;=1,L10=8),0.81+(K10-0.5)*(0.75-0.81)/(1-0.5),0)</f>
        <v>0</v>
      </c>
      <c r="I518" s="21">
        <f>IF(AND(K10&gt;0.5,K10&lt;=1,L10=2),0.92+(K10-0.5)*(0.88-0.92)/(1-0.5),0)</f>
        <v>0</v>
      </c>
      <c r="J518" s="21">
        <f>IF(AND(K10&gt;0.5,K10&lt;=1,L10=1),0.97+(K10-0.5)*(0.94-0.97)/(1-0.5),0)</f>
        <v>0</v>
      </c>
      <c r="P518" s="19"/>
    </row>
    <row r="519" spans="6:16" s="21" customFormat="1" x14ac:dyDescent="0.3">
      <c r="F519" s="21" t="s">
        <v>64</v>
      </c>
      <c r="G519" s="21">
        <v>1</v>
      </c>
      <c r="H519" s="21">
        <f>IF(AND(K11&gt;0.5,K11&lt;=1,L11=8),0.81+(K11-0.5)*(0.75-0.81)/(1-0.5),0)</f>
        <v>0</v>
      </c>
      <c r="I519" s="21">
        <f>IF(AND(K11&gt;0.5,K11&lt;=1,L11=2),0.92+(K11-0.5)*(0.88-0.92)/(1-0.5),0)</f>
        <v>0</v>
      </c>
      <c r="J519" s="21">
        <f>IF(AND(K11&gt;0.5,K11&lt;=1,L11=1),0.97+(K11-0.5)*(0.94-0.97)/(1-0.5),0)</f>
        <v>0</v>
      </c>
      <c r="P519" s="19"/>
    </row>
    <row r="520" spans="6:16" s="21" customFormat="1" x14ac:dyDescent="0.3">
      <c r="F520" s="21" t="s">
        <v>65</v>
      </c>
      <c r="G520" s="21">
        <v>1</v>
      </c>
      <c r="H520" s="21">
        <f>IF(AND(K12&gt;0.5,K12&lt;=1,L12=8),0.81+(K12-0.5)*(0.75-0.81)/(1-0.5),0)</f>
        <v>0</v>
      </c>
      <c r="I520" s="21">
        <f>IF(AND(K12&gt;0.5,K12&lt;=1,L12=2),0.92+(K12-0.5)*(0.88-0.92)/(1-0.5),0)</f>
        <v>0</v>
      </c>
      <c r="J520" s="21">
        <f>IF(AND(K12&gt;0.5,K12&lt;=1,L12=1),0.97+(K12-0.5)*(0.94-0.97)/(1-0.5),0)</f>
        <v>0</v>
      </c>
      <c r="P520" s="19"/>
    </row>
    <row r="521" spans="6:16" s="21" customFormat="1" x14ac:dyDescent="0.3">
      <c r="F521" s="21" t="s">
        <v>66</v>
      </c>
      <c r="G521" s="21">
        <v>1</v>
      </c>
      <c r="H521" s="21">
        <f>IF(AND(K13&gt;0.5,K13&lt;=1,L13=8),0.81+(K13-0.5)*(0.75-0.81)/(1-0.5),0)</f>
        <v>0</v>
      </c>
      <c r="I521" s="21">
        <f>IF(AND(K13&gt;0.5,K13&lt;=1,L13=2),0.92+(K13-0.5)*(0.88-0.92)/(1-0.5),0)</f>
        <v>0</v>
      </c>
      <c r="J521" s="21">
        <f>IF(AND(K13&gt;0.5,K13&lt;=1,L13=1),0.97+(K13-0.5)*(0.94-0.97)/(1-0.5),0)</f>
        <v>0</v>
      </c>
      <c r="P521" s="19"/>
    </row>
    <row r="522" spans="6:16" s="21" customFormat="1" x14ac:dyDescent="0.3">
      <c r="F522" s="21" t="s">
        <v>67</v>
      </c>
      <c r="G522" s="21">
        <v>1</v>
      </c>
      <c r="H522" s="21">
        <f>IF(AND(K14&gt;0.5,K14&lt;=1,L14=8),0.81+(K14-0.5)*(0.75-0.81)/(1-0.5),0)</f>
        <v>0</v>
      </c>
      <c r="I522" s="21">
        <f>IF(AND(K14&gt;0.5,K14&lt;=1,L14=2),0.92+(K14-0.5)*(0.88-0.92)/(1-0.5),0)</f>
        <v>0</v>
      </c>
      <c r="J522" s="21">
        <f>IF(AND(K14&gt;0.5,K14&lt;=1,L14=1),0.97+(K14-0.5)*(0.94-0.97)/(1-0.5),0)</f>
        <v>0</v>
      </c>
      <c r="P522" s="19"/>
    </row>
    <row r="523" spans="6:16" s="21" customFormat="1" x14ac:dyDescent="0.3">
      <c r="P523" s="19"/>
    </row>
    <row r="524" spans="6:16" s="21" customFormat="1" x14ac:dyDescent="0.3">
      <c r="F524" s="21" t="s">
        <v>58</v>
      </c>
      <c r="G524" s="21">
        <v>2</v>
      </c>
      <c r="H524" s="21">
        <f>IF(AND(K5&gt;1,K5&lt;=2,L5=8),0.75+(K5-1)*(0.65-0.75)/(2-1),0)</f>
        <v>0</v>
      </c>
      <c r="I524" s="21">
        <f>IF(AND(K5&gt;1,K5&lt;=2,L5=2),0.88+(K5-1)*(0.84-0.88)/(2-1),0)</f>
        <v>0</v>
      </c>
      <c r="J524" s="21">
        <f>IF(AND(K5&gt;1,K5&lt;=2,L5=1),0.94+(K5-1)*(0.91-0.94)/(2-1),0)</f>
        <v>0</v>
      </c>
      <c r="P524" s="19"/>
    </row>
    <row r="525" spans="6:16" s="21" customFormat="1" x14ac:dyDescent="0.3">
      <c r="F525" s="21" t="s">
        <v>59</v>
      </c>
      <c r="G525" s="21">
        <v>2</v>
      </c>
      <c r="H525" s="21">
        <f>IF(AND(K6&gt;1,K6&lt;=2,M6=8),0.75+(K6-1)*(0.65-0.75)/(2-1),0)</f>
        <v>0</v>
      </c>
      <c r="I525" s="21">
        <f>IF(AND(K6&gt;1,K6&lt;=2,L6=2),0.88+(K6-1)*(0.84-0.88)/(2-1),0)</f>
        <v>0</v>
      </c>
      <c r="J525" s="21">
        <f>IF(AND(K6&gt;1,K6&lt;=2,L6=1),0.94+(K6-1)*(0.91-0.94)/(2-1),0)</f>
        <v>0</v>
      </c>
      <c r="P525" s="19"/>
    </row>
    <row r="526" spans="6:16" s="21" customFormat="1" x14ac:dyDescent="0.3">
      <c r="F526" s="21" t="s">
        <v>60</v>
      </c>
      <c r="G526" s="21">
        <v>2</v>
      </c>
      <c r="H526" s="21">
        <f>IF(AND(K7&gt;1,K7&lt;=2,M7=8),0.75+(K7-1)*(0.65-0.75)/(2-1),0)</f>
        <v>0</v>
      </c>
      <c r="I526" s="21">
        <f>IF(AND(K7&gt;1,K7&lt;=2,L7=2),0.88+(K7-1)*(0.84-0.88)/(2-1),0)</f>
        <v>0</v>
      </c>
      <c r="J526" s="21">
        <f>IF(AND(K7&gt;1,K7&lt;=2,L7=1),0.94+(K7-1)*(0.91-0.94)/(2-1),0)</f>
        <v>0</v>
      </c>
      <c r="P526" s="19"/>
    </row>
    <row r="527" spans="6:16" s="21" customFormat="1" x14ac:dyDescent="0.3">
      <c r="F527" s="21" t="s">
        <v>61</v>
      </c>
      <c r="G527" s="21">
        <v>2</v>
      </c>
      <c r="H527" s="21">
        <f>IF(AND(K8&gt;1,K8&lt;=2,M8=8),0.75+(K8-1)*(0.65-0.75)/(2-1),0)</f>
        <v>0</v>
      </c>
      <c r="I527" s="21">
        <f>IF(AND(K8&gt;1,K8&lt;=2,L8=2),0.88+(K8-1)*(0.84-0.88)/(2-1),0)</f>
        <v>0</v>
      </c>
      <c r="J527" s="21">
        <f>IF(AND(K8&gt;1,K8&lt;=2,L8=1),0.94+(K8-1)*(0.91-0.94)/(2-1),0)</f>
        <v>0</v>
      </c>
      <c r="P527" s="19"/>
    </row>
    <row r="528" spans="6:16" s="21" customFormat="1" x14ac:dyDescent="0.3">
      <c r="F528" s="21" t="s">
        <v>62</v>
      </c>
      <c r="G528" s="21">
        <v>2</v>
      </c>
      <c r="H528" s="21">
        <f>IF(AND(K9&gt;1,K9&lt;=2,M9=8),0.75+(K9-1)*(0.65-0.75)/(2-1),0)</f>
        <v>0</v>
      </c>
      <c r="I528" s="21">
        <f>IF(AND(K9&gt;1,K9&lt;=2,L9=2),0.88+(K9-1)*(0.84-0.88)/(2-1),0)</f>
        <v>0</v>
      </c>
      <c r="J528" s="21">
        <f>IF(AND(K9&gt;1,K9&lt;=2,L9=1),0.94+(K9-1)*(0.91-0.94)/(2-1),0)</f>
        <v>0</v>
      </c>
      <c r="P528" s="19"/>
    </row>
    <row r="529" spans="6:16" s="21" customFormat="1" x14ac:dyDescent="0.3">
      <c r="F529" s="21" t="s">
        <v>63</v>
      </c>
      <c r="G529" s="21">
        <v>2</v>
      </c>
      <c r="H529" s="21">
        <f>IF(AND(K10&gt;1,K10&lt;=2,M10=8),0.75+(K10-1)*(0.65-0.75)/(2-1),0)</f>
        <v>0</v>
      </c>
      <c r="I529" s="21">
        <f>IF(AND(K10&gt;1,K10&lt;=2,L10=2),0.88+(K10-1)*(0.84-0.88)/(2-1),0)</f>
        <v>0</v>
      </c>
      <c r="J529" s="21">
        <f>IF(AND(K10&gt;1,K10&lt;=2,L10=1),0.94+(K10-1)*(0.91-0.94)/(2-1),0)</f>
        <v>0</v>
      </c>
      <c r="P529" s="19"/>
    </row>
    <row r="530" spans="6:16" s="21" customFormat="1" x14ac:dyDescent="0.3">
      <c r="F530" s="21" t="s">
        <v>64</v>
      </c>
      <c r="G530" s="21">
        <v>2</v>
      </c>
      <c r="H530" s="21">
        <f>IF(AND(K11&gt;1,K11&lt;=2,M11=8),0.75+(K11-1)*(0.65-0.75)/(2-1),0)</f>
        <v>0</v>
      </c>
      <c r="I530" s="21">
        <f>IF(AND(K11&gt;1,K11&lt;=2,L11=2),0.88+(K11-1)*(0.84-0.88)/(2-1),0)</f>
        <v>0</v>
      </c>
      <c r="J530" s="21">
        <f>IF(AND(K11&gt;1,K11&lt;=2,L11=1),0.94+(K11-1)*(0.91-0.94)/(2-1),0)</f>
        <v>0</v>
      </c>
      <c r="P530" s="19"/>
    </row>
    <row r="531" spans="6:16" s="21" customFormat="1" x14ac:dyDescent="0.3">
      <c r="F531" s="21" t="s">
        <v>65</v>
      </c>
      <c r="G531" s="21">
        <v>2</v>
      </c>
      <c r="H531" s="21">
        <f>IF(AND(K12&gt;1,K12&lt;=2,M12=8),0.75+(K12-1)*(0.65-0.75)/(2-1),0)</f>
        <v>0</v>
      </c>
      <c r="I531" s="21">
        <f>IF(AND(K12&gt;1,K12&lt;=2,L12=2),0.88+(K12-1)*(0.84-0.88)/(2-1),0)</f>
        <v>0</v>
      </c>
      <c r="J531" s="21">
        <f>IF(AND(K12&gt;1,K12&lt;=2,L12=1),0.94+(K12-1)*(0.91-0.94)/(2-1),0)</f>
        <v>0</v>
      </c>
      <c r="P531" s="19"/>
    </row>
    <row r="532" spans="6:16" s="21" customFormat="1" x14ac:dyDescent="0.3">
      <c r="F532" s="21" t="s">
        <v>66</v>
      </c>
      <c r="G532" s="21">
        <v>2</v>
      </c>
      <c r="H532" s="21">
        <f>IF(AND(K13&gt;1,K13&lt;=2,M13=8),0.75+(K13-1)*(0.65-0.75)/(2-1),0)</f>
        <v>0</v>
      </c>
      <c r="I532" s="21">
        <f>IF(AND(K13&gt;1,K13&lt;=2,L13=2),0.88+(K13-1)*(0.84-0.88)/(2-1),0)</f>
        <v>0</v>
      </c>
      <c r="J532" s="21">
        <f>IF(AND(K13&gt;1,K13&lt;=2,L13=1),0.94+(K13-1)*(0.91-0.94)/(2-1),0)</f>
        <v>0</v>
      </c>
      <c r="P532" s="19"/>
    </row>
    <row r="533" spans="6:16" s="21" customFormat="1" x14ac:dyDescent="0.3">
      <c r="F533" s="21" t="s">
        <v>67</v>
      </c>
      <c r="G533" s="21">
        <v>2</v>
      </c>
      <c r="H533" s="21">
        <f>IF(AND(K14&gt;1,K14&lt;=2,M14=8),0.75+(K14-1)*(0.65-0.75)/(2-1),0)</f>
        <v>0</v>
      </c>
      <c r="I533" s="21">
        <f>IF(AND(K14&gt;1,K14&lt;=2,L14=2),0.88+(K14-1)*(0.84-0.88)/(2-1),0)</f>
        <v>0</v>
      </c>
      <c r="J533" s="21">
        <f>IF(AND(K14&gt;1,K14&lt;=2,L14=1),0.94+(K14-1)*(0.91-0.94)/(2-1),0)</f>
        <v>0</v>
      </c>
      <c r="P533" s="19"/>
    </row>
    <row r="534" spans="6:16" s="21" customFormat="1" x14ac:dyDescent="0.3">
      <c r="P534" s="19"/>
    </row>
    <row r="535" spans="6:16" s="21" customFormat="1" x14ac:dyDescent="0.3">
      <c r="F535" s="21" t="s">
        <v>58</v>
      </c>
      <c r="G535" s="21">
        <v>3</v>
      </c>
      <c r="H535" s="21">
        <f>IF(AND(K5&gt;2,K5&lt;=3,L5=8),0.65+(K5-2)*(0.55-0.65)/(3-2),0)</f>
        <v>0</v>
      </c>
      <c r="I535" s="21">
        <f>IF(AND(K5&gt;2,K5&lt;=3,L5=2),0.84+(K5-2)*(0.79-0.84)/(3-2),0)</f>
        <v>0</v>
      </c>
      <c r="J535" s="21">
        <f>IF(AND(K5&gt;2,K5&lt;=3,L5=1),0.91+(K5-2)*(0.88-0.91)/(3-2),0)</f>
        <v>0</v>
      </c>
      <c r="P535" s="19"/>
    </row>
    <row r="536" spans="6:16" s="21" customFormat="1" x14ac:dyDescent="0.3">
      <c r="F536" s="21" t="s">
        <v>59</v>
      </c>
      <c r="G536" s="21">
        <v>3</v>
      </c>
      <c r="H536" s="21">
        <f>IF(AND(K6&gt;2,K6&lt;=3,L6=8),0.65+(K6-2)*(0.55-0.65)/(3-2),0)</f>
        <v>0</v>
      </c>
      <c r="I536" s="21">
        <f>IF(AND(K6&gt;2,K6&lt;=3,L6=2),0.84+(K6-2)*(0.79-0.84)/(3-2),0)</f>
        <v>0</v>
      </c>
      <c r="J536" s="21">
        <f>IF(AND(K6&gt;2,K6&lt;=3,L6=1),0.91+(K6-2)*(0.88-0.91)/(3-2),0)</f>
        <v>0</v>
      </c>
      <c r="P536" s="19"/>
    </row>
    <row r="537" spans="6:16" s="21" customFormat="1" x14ac:dyDescent="0.3">
      <c r="F537" s="21" t="s">
        <v>60</v>
      </c>
      <c r="G537" s="21">
        <v>3</v>
      </c>
      <c r="H537" s="21">
        <f>IF(AND(K7&gt;2,K7&lt;=3,L7=8),0.65+(K7-2)*(0.55-0.65)/(3-2),0)</f>
        <v>0</v>
      </c>
      <c r="I537" s="21">
        <f>IF(AND(K7&gt;2,K7&lt;=3,L7=2),0.84+(K7-2)*(0.79-0.84)/(3-2),0)</f>
        <v>0</v>
      </c>
      <c r="J537" s="21">
        <f>IF(AND(K7&gt;2,K7&lt;=3,L7=1),0.91+(K7-2)*(0.88-0.91)/(3-2),0)</f>
        <v>0</v>
      </c>
      <c r="P537" s="19"/>
    </row>
    <row r="538" spans="6:16" s="21" customFormat="1" x14ac:dyDescent="0.3">
      <c r="F538" s="21" t="s">
        <v>61</v>
      </c>
      <c r="G538" s="21">
        <v>3</v>
      </c>
      <c r="H538" s="21">
        <f>IF(AND(K8&gt;2,K8&lt;=3,L8=8),0.65+(K8-2)*(0.55-0.65)/(3-2),0)</f>
        <v>0</v>
      </c>
      <c r="I538" s="21">
        <f>IF(AND(K8&gt;2,K8&lt;=3,L8=2),0.84+(K8-2)*(0.79-0.84)/(3-2),0)</f>
        <v>0</v>
      </c>
      <c r="J538" s="21">
        <f>IF(AND(K8&gt;2,K8&lt;=3,L8=1),0.91+(K8-2)*(0.88-0.91)/(3-2),0)</f>
        <v>0</v>
      </c>
      <c r="P538" s="19"/>
    </row>
    <row r="539" spans="6:16" s="21" customFormat="1" x14ac:dyDescent="0.3">
      <c r="F539" s="21" t="s">
        <v>62</v>
      </c>
      <c r="G539" s="21">
        <v>3</v>
      </c>
      <c r="H539" s="21">
        <f>IF(AND(K9&gt;2,K9&lt;=3,L9=8),0.65+(K9-2)*(0.55-0.65)/(3-2),0)</f>
        <v>0</v>
      </c>
      <c r="I539" s="21">
        <f>IF(AND(K9&gt;2,K9&lt;=3,L9=2),0.84+(K9-2)*(0.79-0.84)/(3-2),0)</f>
        <v>0</v>
      </c>
      <c r="J539" s="21">
        <f>IF(AND(K9&gt;2,K9&lt;=3,L9=1),0.91+(K9-2)*(0.88-0.91)/(3-2),0)</f>
        <v>0</v>
      </c>
      <c r="P539" s="19"/>
    </row>
    <row r="540" spans="6:16" s="21" customFormat="1" x14ac:dyDescent="0.3">
      <c r="F540" s="21" t="s">
        <v>63</v>
      </c>
      <c r="G540" s="21">
        <v>3</v>
      </c>
      <c r="H540" s="21">
        <f>IF(AND(K10&gt;2,K10&lt;=3,L10=8),0.65+(K10-2)*(0.55-0.65)/(3-2),0)</f>
        <v>0</v>
      </c>
      <c r="I540" s="21">
        <f>IF(AND(K10&gt;2,K10&lt;=3,L10=2),0.84+(K10-2)*(0.79-0.84)/(3-2),0)</f>
        <v>0</v>
      </c>
      <c r="J540" s="21">
        <f>IF(AND(K10&gt;2,K10&lt;=3,L10=1),0.91+(K10-2)*(0.88-0.91)/(3-2),0)</f>
        <v>0</v>
      </c>
      <c r="P540" s="19"/>
    </row>
    <row r="541" spans="6:16" s="21" customFormat="1" x14ac:dyDescent="0.3">
      <c r="F541" s="21" t="s">
        <v>64</v>
      </c>
      <c r="G541" s="21">
        <v>3</v>
      </c>
      <c r="H541" s="21">
        <f>IF(AND(K11&gt;2,K11&lt;=3,L11=8),0.65+(K11-2)*(0.55-0.65)/(3-2),0)</f>
        <v>0</v>
      </c>
      <c r="I541" s="21">
        <f>IF(AND(K11&gt;2,K11&lt;=3,L11=2),0.84+(K11-2)*(0.79-0.84)/(3-2),0)</f>
        <v>0</v>
      </c>
      <c r="J541" s="21">
        <f>IF(AND(K11&gt;2,K11&lt;=3,L11=1),0.91+(K11-2)*(0.88-0.91)/(3-2),0)</f>
        <v>0</v>
      </c>
      <c r="P541" s="19"/>
    </row>
    <row r="542" spans="6:16" s="21" customFormat="1" x14ac:dyDescent="0.3">
      <c r="F542" s="21" t="s">
        <v>65</v>
      </c>
      <c r="G542" s="21">
        <v>3</v>
      </c>
      <c r="H542" s="21">
        <f>IF(AND(K12&gt;2,K12&lt;=3,L12=8),0.65+(K12-2)*(0.55-0.65)/(3-2),0)</f>
        <v>0</v>
      </c>
      <c r="I542" s="21">
        <f>IF(AND(K12&gt;2,K12&lt;=3,L12=2),0.84+(K12-2)*(0.79-0.84)/(3-2),0)</f>
        <v>0</v>
      </c>
      <c r="J542" s="21">
        <f>IF(AND(K12&gt;2,K12&lt;=3,L12=1),0.91+(K12-2)*(0.88-0.91)/(3-2),0)</f>
        <v>0</v>
      </c>
      <c r="P542" s="19"/>
    </row>
    <row r="543" spans="6:16" s="21" customFormat="1" x14ac:dyDescent="0.3">
      <c r="F543" s="21" t="s">
        <v>66</v>
      </c>
      <c r="G543" s="21">
        <v>3</v>
      </c>
      <c r="H543" s="21">
        <f>IF(AND(K13&gt;2,K13&lt;=3,L13=8),0.65+(K13-2)*(0.55-0.65)/(3-2),0)</f>
        <v>0</v>
      </c>
      <c r="I543" s="21">
        <f>IF(AND(K13&gt;2,K13&lt;=3,L13=2),0.84+(K13-2)*(0.79-0.84)/(3-2),0)</f>
        <v>0</v>
      </c>
      <c r="J543" s="21">
        <f>IF(AND(K13&gt;2,K13&lt;=3,L13=1),0.91+(K13-2)*(0.88-0.91)/(3-2),0)</f>
        <v>0</v>
      </c>
      <c r="P543" s="19"/>
    </row>
    <row r="544" spans="6:16" s="21" customFormat="1" x14ac:dyDescent="0.3">
      <c r="F544" s="21" t="s">
        <v>67</v>
      </c>
      <c r="G544" s="21">
        <v>3</v>
      </c>
      <c r="H544" s="21">
        <f>IF(AND(K14&gt;2,K14&lt;=3,L14=8),0.65+(K14-2)*(0.55-0.65)/(3-2),0)</f>
        <v>0</v>
      </c>
      <c r="I544" s="21">
        <f>IF(AND(K14&gt;2,K14&lt;=3,L14=2),0.84+(K14-2)*(0.79-0.84)/(3-2),0)</f>
        <v>0</v>
      </c>
      <c r="J544" s="21">
        <f>IF(AND(K14&gt;2,K14&lt;=3,L14=1),0.91+(K14-2)*(0.88-0.91)/(3-2),0)</f>
        <v>0</v>
      </c>
      <c r="P544" s="19"/>
    </row>
    <row r="545" spans="6:16" s="21" customFormat="1" x14ac:dyDescent="0.3">
      <c r="P545" s="19"/>
    </row>
    <row r="546" spans="6:16" s="21" customFormat="1" x14ac:dyDescent="0.3">
      <c r="F546" s="21" t="s">
        <v>58</v>
      </c>
      <c r="G546" s="21">
        <v>4</v>
      </c>
      <c r="H546" s="21">
        <f>IF(AND(K5&gt;3,K5&lt;=4,L5=8),0.55+(K5-3)*(0.55-0.65)/(4-3),0)</f>
        <v>0</v>
      </c>
      <c r="I546" s="21">
        <f>IF(AND(K5&gt;3,K5&lt;=4,L5=2),0.79+(K5-3)*(0.79-0.84)/(4-3),0)</f>
        <v>0</v>
      </c>
      <c r="J546" s="21">
        <f>IF(AND(K5&gt;3,K5&lt;=4,L5=1),0.88+(K5-3)*(0.84-0.88)/(4-3),0)</f>
        <v>0</v>
      </c>
      <c r="P546" s="19"/>
    </row>
    <row r="547" spans="6:16" s="21" customFormat="1" x14ac:dyDescent="0.3">
      <c r="F547" s="21" t="s">
        <v>59</v>
      </c>
      <c r="G547" s="21">
        <v>4</v>
      </c>
      <c r="H547" s="21">
        <f>IF(AND(K6&gt;3,K6&lt;=4,L6=8),0.55+(K6-3)*(0.55-0.65)/(4-3),0)</f>
        <v>0</v>
      </c>
      <c r="I547" s="21">
        <f>IF(AND(K6&gt;3,K6&lt;=4,L6=2),0.79+(K6-3)*(0.79-0.84)/(4-3),0)</f>
        <v>0</v>
      </c>
      <c r="J547" s="21">
        <f>IF(AND(K6&gt;3,K6&lt;=4,L6=1),0.88+(K6-3)*(0.84-0.88)/(4-3),0)</f>
        <v>0</v>
      </c>
      <c r="P547" s="19"/>
    </row>
    <row r="548" spans="6:16" s="21" customFormat="1" x14ac:dyDescent="0.3">
      <c r="F548" s="21" t="s">
        <v>60</v>
      </c>
      <c r="G548" s="21">
        <v>4</v>
      </c>
      <c r="H548" s="21">
        <f>IF(AND(K7&gt;3,K7&lt;=4,L7=8),0.55+(K7-3)*(0.55-0.65)/(4-3),0)</f>
        <v>0</v>
      </c>
      <c r="I548" s="21">
        <f>IF(AND(K7&gt;3,K7&lt;=4,L7=2),0.79+(K7-3)*(0.79-0.84)/(4-3),0)</f>
        <v>0</v>
      </c>
      <c r="J548" s="21">
        <f>IF(AND(K7&gt;3,K7&lt;=4,L7=1),0.88+(K7-3)*(0.84-0.88)/(4-3),0)</f>
        <v>0</v>
      </c>
      <c r="P548" s="19"/>
    </row>
    <row r="549" spans="6:16" s="21" customFormat="1" x14ac:dyDescent="0.3">
      <c r="F549" s="21" t="s">
        <v>61</v>
      </c>
      <c r="G549" s="21">
        <v>4</v>
      </c>
      <c r="H549" s="21">
        <f>IF(AND(K8&gt;3,K8&lt;=4,L8=8),0.55+(K8-3)*(0.55-0.65)/(4-3),0)</f>
        <v>0</v>
      </c>
      <c r="I549" s="21">
        <f>IF(AND(K8&gt;3,K8&lt;=4,L8=2),0.79+(K8-3)*(0.79-0.84)/(4-3),0)</f>
        <v>0</v>
      </c>
      <c r="J549" s="21">
        <f>IF(AND(K8&gt;3,K8&lt;=4,L8=1),0.88+(K8-3)*(0.84-0.88)/(4-3),0)</f>
        <v>0</v>
      </c>
      <c r="P549" s="19"/>
    </row>
    <row r="550" spans="6:16" s="21" customFormat="1" x14ac:dyDescent="0.3">
      <c r="F550" s="21" t="s">
        <v>62</v>
      </c>
      <c r="G550" s="21">
        <v>4</v>
      </c>
      <c r="H550" s="21">
        <f>IF(AND(K9&gt;3,K9&lt;=4,L9=8),0.55+(K9-3)*(0.55-0.65)/(4-3),0)</f>
        <v>0</v>
      </c>
      <c r="I550" s="21">
        <f>IF(AND(K9&gt;3,K9&lt;=4,L9=2),0.79+(K9-3)*(0.79-0.84)/(4-3),0)</f>
        <v>0</v>
      </c>
      <c r="J550" s="21">
        <f>IF(AND(K9&gt;3,K9&lt;=4,L9=1),0.88+(K9-3)*(0.84-0.88)/(4-3),0)</f>
        <v>0</v>
      </c>
      <c r="P550" s="19"/>
    </row>
    <row r="551" spans="6:16" s="21" customFormat="1" x14ac:dyDescent="0.3">
      <c r="F551" s="21" t="s">
        <v>63</v>
      </c>
      <c r="G551" s="21">
        <v>4</v>
      </c>
      <c r="H551" s="21">
        <f>IF(AND(K10&gt;3,K10&lt;=4,L10=8),0.55+(K10-3)*(0.55-0.65)/(4-3),0)</f>
        <v>0</v>
      </c>
      <c r="I551" s="21">
        <f>IF(AND(K10&gt;3,K10&lt;=4,L10=2),0.79+(K10-3)*(0.79-0.84)/(4-3),0)</f>
        <v>0</v>
      </c>
      <c r="J551" s="21">
        <f>IF(AND(K10&gt;3,K10&lt;=4,L10=1),0.88+(K10-3)*(0.84-0.88)/(4-3),0)</f>
        <v>0</v>
      </c>
      <c r="P551" s="19"/>
    </row>
    <row r="552" spans="6:16" s="21" customFormat="1" x14ac:dyDescent="0.3">
      <c r="F552" s="21" t="s">
        <v>64</v>
      </c>
      <c r="G552" s="21">
        <v>4</v>
      </c>
      <c r="H552" s="21">
        <f>IF(AND(K11&gt;3,K11&lt;=4,L11=8),0.55+(K11-3)*(0.55-0.65)/(4-3),0)</f>
        <v>0</v>
      </c>
      <c r="I552" s="21">
        <f>IF(AND(K11&gt;3,K11&lt;=4,L11=2),0.79+(K11-3)*(0.79-0.84)/(4-3),0)</f>
        <v>0</v>
      </c>
      <c r="J552" s="21">
        <f>IF(AND(K11&gt;3,K11&lt;=4,L11=1),0.88+(K11-3)*(0.84-0.88)/(4-3),0)</f>
        <v>0</v>
      </c>
      <c r="P552" s="19"/>
    </row>
    <row r="553" spans="6:16" s="21" customFormat="1" x14ac:dyDescent="0.3">
      <c r="F553" s="21" t="s">
        <v>65</v>
      </c>
      <c r="G553" s="21">
        <v>4</v>
      </c>
      <c r="H553" s="21">
        <f>IF(AND(K12&gt;3,K12&lt;=4,L12=8),0.55+(K12-3)*(0.55-0.65)/(4-3),0)</f>
        <v>0</v>
      </c>
      <c r="I553" s="21">
        <f>IF(AND(K12&gt;3,K12&lt;=4,L12=2),0.79+(K12-3)*(0.79-0.84)/(4-3),0)</f>
        <v>0</v>
      </c>
      <c r="J553" s="21">
        <f>IF(AND(K12&gt;3,K12&lt;=4,L12=1),0.88+(K12-3)*(0.84-0.88)/(4-3),0)</f>
        <v>0</v>
      </c>
      <c r="P553" s="19"/>
    </row>
    <row r="554" spans="6:16" s="21" customFormat="1" x14ac:dyDescent="0.3">
      <c r="F554" s="21" t="s">
        <v>66</v>
      </c>
      <c r="G554" s="21">
        <v>4</v>
      </c>
      <c r="H554" s="21">
        <f>IF(AND(K13&gt;3,K13&lt;=4,L13=8),0.55+(K13-3)*(0.55-0.65)/(4-3),0)</f>
        <v>0</v>
      </c>
      <c r="I554" s="21">
        <f>IF(AND(K13&gt;3,K13&lt;=4,L13=2),0.79+(K13-3)*(0.79-0.84)/(4-3),0)</f>
        <v>0</v>
      </c>
      <c r="J554" s="21">
        <f>IF(AND(K13&gt;3,K13&lt;=4,L13=1),0.88+(K13-3)*(0.84-0.88)/(4-3),0)</f>
        <v>0</v>
      </c>
      <c r="P554" s="19"/>
    </row>
    <row r="555" spans="6:16" s="21" customFormat="1" x14ac:dyDescent="0.3">
      <c r="F555" s="21" t="s">
        <v>67</v>
      </c>
      <c r="G555" s="21">
        <v>4</v>
      </c>
      <c r="H555" s="21">
        <f>IF(AND(K14&gt;3,K14&lt;=4,L14=8),0.55+(K14-3)*(0.55-0.65)/(4-3),0)</f>
        <v>0</v>
      </c>
      <c r="I555" s="21">
        <f>IF(AND(K14&gt;3,K14&lt;=4,L14=2),0.79+(K14-3)*(0.79-0.84)/(4-3),0)</f>
        <v>0</v>
      </c>
      <c r="J555" s="21">
        <f>IF(AND(K14&gt;3,K14&lt;=4,L14=1),0.88+(K14-3)*(0.84-0.88)/(4-3),0)</f>
        <v>0</v>
      </c>
      <c r="P555" s="19"/>
    </row>
    <row r="556" spans="6:16" s="21" customFormat="1" x14ac:dyDescent="0.3">
      <c r="P556" s="19"/>
    </row>
    <row r="557" spans="6:16" s="21" customFormat="1" x14ac:dyDescent="0.3">
      <c r="F557" s="21" t="s">
        <v>58</v>
      </c>
      <c r="G557" s="21">
        <v>5</v>
      </c>
      <c r="H557" s="21">
        <f>IF(AND(K5&gt;4,K5&lt;=5,L5=8),0.45+(K5-4)*(0.45-0.55)/(5-4),0)</f>
        <v>0</v>
      </c>
      <c r="I557" s="21">
        <f>IF(AND(K5&gt;4,K5&lt;=5,L5=2),0.72+(K5-4)*(0.6-0.72)/(5-4),0)</f>
        <v>0</v>
      </c>
      <c r="J557" s="21">
        <f>IF(AND(K5&gt;4,K5&lt;=5,L5=1),0.84+(K5-4)*(0.8-0.84)/(5-4),0)</f>
        <v>0</v>
      </c>
      <c r="P557" s="19"/>
    </row>
    <row r="558" spans="6:16" s="21" customFormat="1" x14ac:dyDescent="0.3">
      <c r="F558" s="21" t="s">
        <v>59</v>
      </c>
      <c r="G558" s="21">
        <v>5</v>
      </c>
      <c r="H558" s="21">
        <f>IF(AND(K6&gt;4,K6&lt;=5,L6=8),0.45+(K6-4)*(0.45-0.55)/(5-4),0)</f>
        <v>0</v>
      </c>
      <c r="I558" s="21">
        <f>IF(AND(K6&gt;4,K6&lt;=5,L6=2),0.72+(K6-4)*(0.6-0.72)/(5-4),0)</f>
        <v>0</v>
      </c>
      <c r="J558" s="21">
        <f>IF(AND(K6&gt;4,K6&lt;=5,L6=1),0.84+(K6-4)*(0.8-0.84)/(5-4),0)</f>
        <v>0</v>
      </c>
      <c r="P558" s="19"/>
    </row>
    <row r="559" spans="6:16" s="21" customFormat="1" x14ac:dyDescent="0.3">
      <c r="F559" s="21" t="s">
        <v>60</v>
      </c>
      <c r="G559" s="21">
        <v>5</v>
      </c>
      <c r="H559" s="21">
        <f>IF(AND(K7&gt;4,K7&lt;=5,L7=8),0.45+(K7-4)*(0.45-0.55)/(5-4),0)</f>
        <v>0</v>
      </c>
      <c r="I559" s="21">
        <f>IF(AND(K7&gt;4,K7&lt;=5,L7=2),0.72+(K7-4)*(0.6-0.72)/(5-4),0)</f>
        <v>0</v>
      </c>
      <c r="J559" s="21">
        <f>IF(AND(K7&gt;4,K7&lt;=5,L7=1),0.84+(K7-4)*(0.8-0.84)/(5-4),0)</f>
        <v>0</v>
      </c>
      <c r="P559" s="19"/>
    </row>
    <row r="560" spans="6:16" s="21" customFormat="1" x14ac:dyDescent="0.3">
      <c r="F560" s="21" t="s">
        <v>61</v>
      </c>
      <c r="G560" s="21">
        <v>5</v>
      </c>
      <c r="H560" s="21">
        <f>IF(AND(K8&gt;4,K8&lt;=5,L8=8),0.45+(K8-4)*(0.45-0.55)/(5-4),0)</f>
        <v>0</v>
      </c>
      <c r="I560" s="21">
        <f>IF(AND(K8&gt;4,K8&lt;=5,L8=2),0.72+(K8-4)*(0.6-0.72)/(5-4),0)</f>
        <v>0</v>
      </c>
      <c r="J560" s="21">
        <f>IF(AND(K8&gt;4,K8&lt;=5,L8=1),0.84+(K8-4)*(0.8-0.84)/(5-4),0)</f>
        <v>0</v>
      </c>
      <c r="P560" s="19"/>
    </row>
    <row r="561" spans="6:16" s="21" customFormat="1" x14ac:dyDescent="0.3">
      <c r="F561" s="21" t="s">
        <v>62</v>
      </c>
      <c r="G561" s="21">
        <v>5</v>
      </c>
      <c r="H561" s="21">
        <f>IF(AND(K9&gt;4,K9&lt;=5,L9=8),0.45+(K9-4)*(0.45-0.55)/(5-4),0)</f>
        <v>0</v>
      </c>
      <c r="I561" s="21">
        <f>IF(AND(K9&gt;4,K9&lt;=5,L9=2),0.72+(K9-4)*(0.6-0.72)/(5-4),0)</f>
        <v>0</v>
      </c>
      <c r="J561" s="21">
        <f>IF(AND(K9&gt;4,K9&lt;=5,L9=1),0.84+(K9-4)*(0.8-0.84)/(5-4),0)</f>
        <v>0</v>
      </c>
      <c r="P561" s="19"/>
    </row>
    <row r="562" spans="6:16" s="21" customFormat="1" x14ac:dyDescent="0.3">
      <c r="F562" s="21" t="s">
        <v>63</v>
      </c>
      <c r="G562" s="21">
        <v>5</v>
      </c>
      <c r="H562" s="21">
        <f>IF(AND(K10&gt;4,K10&lt;=5,L10=8),0.45+(K10-4)*(0.45-0.55)/(5-4),0)</f>
        <v>0</v>
      </c>
      <c r="I562" s="21">
        <f>IF(AND(K10&gt;4,K10&lt;=5,L10=2),0.72+(K10-4)*(0.6-0.72)/(5-4),0)</f>
        <v>0</v>
      </c>
      <c r="J562" s="21">
        <f>IF(AND(K10&gt;4,K10&lt;=5,L10=1),0.84+(K10-4)*(0.8-0.84)/(5-4),0)</f>
        <v>0</v>
      </c>
      <c r="P562" s="19"/>
    </row>
    <row r="563" spans="6:16" s="21" customFormat="1" x14ac:dyDescent="0.3">
      <c r="F563" s="21" t="s">
        <v>64</v>
      </c>
      <c r="G563" s="21">
        <v>5</v>
      </c>
      <c r="H563" s="21">
        <f>IF(AND(K11&gt;4,K11&lt;=5,L11=8),0.45+(K11-4)*(0.45-0.55)/(5-4),0)</f>
        <v>0</v>
      </c>
      <c r="I563" s="21">
        <f>IF(AND(K11&gt;4,K11&lt;=5,L11=2),0.72+(K11-4)*(0.6-0.72)/(5-4),0)</f>
        <v>0</v>
      </c>
      <c r="J563" s="21">
        <f>IF(AND(K11&gt;4,K11&lt;=5,L11=1),0.84+(K11-4)*(0.8-0.84)/(5-4),0)</f>
        <v>0</v>
      </c>
      <c r="P563" s="19"/>
    </row>
    <row r="564" spans="6:16" s="21" customFormat="1" x14ac:dyDescent="0.3">
      <c r="F564" s="21" t="s">
        <v>65</v>
      </c>
      <c r="G564" s="21">
        <v>5</v>
      </c>
      <c r="H564" s="21">
        <f>IF(AND(K12&gt;4,K12&lt;=5,L12=8),0.45+(K12-4)*(0.45-0.55)/(5-4),0)</f>
        <v>0</v>
      </c>
      <c r="I564" s="21">
        <f>IF(AND(K12&gt;4,K12&lt;=5,L12=2),0.72+(K12-4)*(0.6-0.72)/(5-4),0)</f>
        <v>0</v>
      </c>
      <c r="J564" s="21">
        <f>IF(AND(K12&gt;4,K12&lt;=5,L12=1),0.84+(K12-4)*(0.8-0.84)/(5-4),0)</f>
        <v>0</v>
      </c>
      <c r="P564" s="19"/>
    </row>
    <row r="565" spans="6:16" s="21" customFormat="1" x14ac:dyDescent="0.3">
      <c r="F565" s="21" t="s">
        <v>66</v>
      </c>
      <c r="G565" s="21">
        <v>5</v>
      </c>
      <c r="H565" s="21">
        <f>IF(AND(K13&gt;4,K13&lt;=5,L13=8),0.45+(K13-4)*(0.45-0.55)/(5-4),0)</f>
        <v>0</v>
      </c>
      <c r="I565" s="21">
        <f>IF(AND(K13&gt;4,K13&lt;=5,L13=2),0.72+(K13-4)*(0.6-0.72)/(5-4),0)</f>
        <v>0</v>
      </c>
      <c r="J565" s="21">
        <f>IF(AND(K13&gt;4,K13&lt;=5,L13=1),0.84+(K13-4)*(0.8-0.84)/(5-4),0)</f>
        <v>0</v>
      </c>
      <c r="P565" s="19"/>
    </row>
    <row r="566" spans="6:16" s="21" customFormat="1" x14ac:dyDescent="0.3">
      <c r="F566" s="21" t="s">
        <v>67</v>
      </c>
      <c r="G566" s="21">
        <v>5</v>
      </c>
      <c r="H566" s="21">
        <f>IF(AND(K14&gt;4,K14&lt;=5,L14=8),0.45+(K14-4)*(0.45-0.55)/(5-4),0)</f>
        <v>0</v>
      </c>
      <c r="I566" s="21">
        <f>IF(AND(K14&gt;4,K14&lt;=5,L14=2),0.72+(K14-4)*(0.6-0.72)/(5-4),0)</f>
        <v>0</v>
      </c>
      <c r="J566" s="21">
        <f>IF(AND(K14&gt;4,K14&lt;=5,L14=1),0.84+(K14-4)*(0.8-0.84)/(5-4),0)</f>
        <v>0</v>
      </c>
      <c r="P566" s="19"/>
    </row>
    <row r="567" spans="6:16" s="21" customFormat="1" x14ac:dyDescent="0.3">
      <c r="P567" s="19"/>
    </row>
    <row r="568" spans="6:16" s="21" customFormat="1" x14ac:dyDescent="0.3">
      <c r="F568" s="21" t="s">
        <v>58</v>
      </c>
      <c r="G568" s="21">
        <v>6</v>
      </c>
      <c r="H568" s="21">
        <f>IF(AND(K5&gt;5,K5&lt;=6,L5=8),0.35+(K5-5)*(0.27-0.35)/(6-5),0)</f>
        <v>0</v>
      </c>
      <c r="I568" s="21">
        <f>IF(AND(K5&gt;5,K5&lt;=6,L5=2),0.6+(K5-5)*(0.5-0.6)/(6-5),0)</f>
        <v>0</v>
      </c>
      <c r="J568" s="21">
        <f>IF(AND(K5&gt;5,K5&lt;=6,L5=1),0.8+(K5-5)*(0.75-0.8)/(6-5),0)</f>
        <v>0</v>
      </c>
      <c r="P568" s="19"/>
    </row>
    <row r="569" spans="6:16" s="21" customFormat="1" x14ac:dyDescent="0.3">
      <c r="F569" s="21" t="s">
        <v>59</v>
      </c>
      <c r="G569" s="21">
        <v>6</v>
      </c>
      <c r="H569" s="21">
        <f>IF(AND(K6&gt;5,K6&lt;=6,L6=8),0.35+(K6-5)*(0.27-0.35)/(6-5),0)</f>
        <v>0</v>
      </c>
      <c r="I569" s="21">
        <f>IF(AND(K6&gt;5,K6&lt;=6,L6=2),0.6+(K6-5)*(0.5-0.6)/(6-5),0)</f>
        <v>0</v>
      </c>
      <c r="J569" s="21">
        <f>IF(AND(K6&gt;5,K6&lt;=6,L6=1),0.8+(K6-5)*(0.75-0.8)/(6-5),0)</f>
        <v>0</v>
      </c>
      <c r="P569" s="19"/>
    </row>
    <row r="570" spans="6:16" s="21" customFormat="1" x14ac:dyDescent="0.3">
      <c r="F570" s="21" t="s">
        <v>60</v>
      </c>
      <c r="G570" s="21">
        <v>6</v>
      </c>
      <c r="H570" s="21">
        <f>IF(AND(K7&gt;5,K7&lt;=6,L7=8),0.35+(K7-5)*(0.27-0.35)/(6-5),0)</f>
        <v>0</v>
      </c>
      <c r="I570" s="21">
        <f>IF(AND(K7&gt;5,K7&lt;=6,L7=2),0.6+(K7-5)*(0.5-0.6)/(6-5),0)</f>
        <v>0</v>
      </c>
      <c r="J570" s="21">
        <f>IF(AND(K7&gt;5,K7&lt;=6,L7=1),0.8+(K7-5)*(0.75-0.8)/(6-5),0)</f>
        <v>0</v>
      </c>
      <c r="P570" s="19"/>
    </row>
    <row r="571" spans="6:16" s="21" customFormat="1" x14ac:dyDescent="0.3">
      <c r="F571" s="21" t="s">
        <v>61</v>
      </c>
      <c r="G571" s="21">
        <v>6</v>
      </c>
      <c r="H571" s="21">
        <f>IF(AND(K8&gt;5,K8&lt;=6,L8=8),0.35+(K8-5)*(0.27-0.35)/(6-5),0)</f>
        <v>0</v>
      </c>
      <c r="I571" s="21">
        <f>IF(AND(K8&gt;5,K8&lt;=6,L8=2),0.6+(K8-5)*(0.5-0.6)/(6-5),0)</f>
        <v>0</v>
      </c>
      <c r="J571" s="21">
        <f>IF(AND(K8&gt;5,K8&lt;=6,L8=1),0.8+(K8-5)*(0.75-0.8)/(6-5),0)</f>
        <v>0</v>
      </c>
      <c r="P571" s="19"/>
    </row>
    <row r="572" spans="6:16" s="21" customFormat="1" x14ac:dyDescent="0.3">
      <c r="F572" s="21" t="s">
        <v>62</v>
      </c>
      <c r="G572" s="21">
        <v>6</v>
      </c>
      <c r="H572" s="21">
        <f>IF(AND(K9&gt;5,K9&lt;=6,L9=8),0.35+(K9-5)*(0.27-0.35)/(6-5),0)</f>
        <v>0</v>
      </c>
      <c r="I572" s="21">
        <f>IF(AND(K9&gt;5,K9&lt;=6,L9=2),0.6+(K9-5)*(0.5-0.6)/(6-5),0)</f>
        <v>0</v>
      </c>
      <c r="J572" s="21">
        <f>IF(AND(K9&gt;5,K9&lt;=6,L9=1),0.8+(K9-5)*(0.75-0.8)/(6-5),0)</f>
        <v>0</v>
      </c>
      <c r="P572" s="19"/>
    </row>
    <row r="573" spans="6:16" s="21" customFormat="1" x14ac:dyDescent="0.3">
      <c r="F573" s="21" t="s">
        <v>63</v>
      </c>
      <c r="G573" s="21">
        <v>6</v>
      </c>
      <c r="H573" s="21">
        <f>IF(AND(K10&gt;5,K10&lt;=6,L10=8),0.35+(K10-5)*(0.27-0.35)/(6-5),0)</f>
        <v>0</v>
      </c>
      <c r="I573" s="21">
        <f>IF(AND(K10&gt;5,K10&lt;=6,L10=2),0.6+(K10-5)*(0.5-0.6)/(6-5),0)</f>
        <v>0</v>
      </c>
      <c r="J573" s="21">
        <f>IF(AND(K10&gt;5,K10&lt;=6,L10=1),0.8+(K10-5)*(0.75-0.8)/(6-5),0)</f>
        <v>0</v>
      </c>
      <c r="P573" s="19"/>
    </row>
    <row r="574" spans="6:16" s="21" customFormat="1" x14ac:dyDescent="0.3">
      <c r="F574" s="21" t="s">
        <v>64</v>
      </c>
      <c r="G574" s="21">
        <v>6</v>
      </c>
      <c r="H574" s="21">
        <f>IF(AND(K11&gt;5,K11&lt;=6,L11=8),0.35+(K11-5)*(0.27-0.35)/(6-5),0)</f>
        <v>0</v>
      </c>
      <c r="I574" s="21">
        <f>IF(AND(K11&gt;5,K11&lt;=6,L11=2),0.6+(K11-5)*(0.5-0.6)/(6-5),0)</f>
        <v>0</v>
      </c>
      <c r="J574" s="21">
        <f>IF(AND(K11&gt;5,K11&lt;=6,L11=1),0.8+(K11-5)*(0.75-0.8)/(6-5),0)</f>
        <v>0</v>
      </c>
      <c r="P574" s="19"/>
    </row>
    <row r="575" spans="6:16" s="21" customFormat="1" x14ac:dyDescent="0.3">
      <c r="F575" s="21" t="s">
        <v>65</v>
      </c>
      <c r="G575" s="21">
        <v>6</v>
      </c>
      <c r="H575" s="21">
        <f>IF(AND(K12&gt;5,K12&lt;=6,L12=8),0.35+(K12-5)*(0.27-0.35)/(6-5),0)</f>
        <v>0</v>
      </c>
      <c r="I575" s="21">
        <f>IF(AND(K12&gt;5,K12&lt;=6,L12=2),0.6+(K12-5)*(0.5-0.6)/(6-5),0)</f>
        <v>0</v>
      </c>
      <c r="J575" s="21">
        <f>IF(AND(K12&gt;5,K12&lt;=6,L12=1),0.8+(K12-5)*(0.75-0.8)/(6-5),0)</f>
        <v>0</v>
      </c>
      <c r="P575" s="19"/>
    </row>
    <row r="576" spans="6:16" s="21" customFormat="1" x14ac:dyDescent="0.3">
      <c r="F576" s="21" t="s">
        <v>66</v>
      </c>
      <c r="G576" s="21">
        <v>6</v>
      </c>
      <c r="H576" s="21">
        <f>IF(AND(K13&gt;5,K13&lt;=6,L13=8),0.35+(K13-5)*(0.27-0.35)/(6-5),0)</f>
        <v>0</v>
      </c>
      <c r="I576" s="21">
        <f>IF(AND(K13&gt;5,K13&lt;=6,L13=2),0.6+(K13-5)*(0.5-0.6)/(6-5),0)</f>
        <v>0</v>
      </c>
      <c r="J576" s="21">
        <f>IF(AND(K13&gt;5,K13&lt;=6,L13=1),0.8+(K13-5)*(0.75-0.8)/(6-5),0)</f>
        <v>0</v>
      </c>
      <c r="P576" s="19"/>
    </row>
    <row r="577" spans="6:16" s="21" customFormat="1" x14ac:dyDescent="0.3">
      <c r="F577" s="21" t="s">
        <v>67</v>
      </c>
      <c r="G577" s="21">
        <v>6</v>
      </c>
      <c r="H577" s="21">
        <f>IF(AND(K14&gt;5,K14&lt;=6,L14=8),0.35+(K14-5)*(0.27-0.35)/(6-5),0)</f>
        <v>0</v>
      </c>
      <c r="I577" s="21">
        <f>IF(AND(K14&gt;5,K14&lt;=6,L14=2),0.6+(K14-5)*(0.5-0.6)/(6-5),0)</f>
        <v>0</v>
      </c>
      <c r="J577" s="21">
        <f>IF(AND(K14&gt;5,K14&lt;=6,L14=1),0.8+(K14-5)*(0.75-0.8)/(6-5),0)</f>
        <v>0</v>
      </c>
      <c r="P577" s="19"/>
    </row>
    <row r="578" spans="6:16" s="21" customFormat="1" x14ac:dyDescent="0.3">
      <c r="P578" s="19"/>
    </row>
    <row r="579" spans="6:16" s="21" customFormat="1" x14ac:dyDescent="0.3">
      <c r="F579" s="21" t="s">
        <v>58</v>
      </c>
      <c r="G579" s="21">
        <v>7</v>
      </c>
      <c r="H579" s="21">
        <f>IF(AND(K5&gt;6,K5&lt;=7,L5=8),0.27+(K5-6)*(0.22-0.27)/(7-6),0)</f>
        <v>0</v>
      </c>
      <c r="I579" s="21">
        <f>IF(AND(K5&gt;6,K5&lt;=7,L5=2),0.5+(K5-6)*(0.42-0.5)/(7-6),0)</f>
        <v>0</v>
      </c>
      <c r="J579" s="21">
        <f>IF(AND(K5&gt;6,K5&lt;=7,L5=1),0.75+(K5-6)*(0.7-0.75)/(7-6),0)</f>
        <v>0</v>
      </c>
      <c r="P579" s="19"/>
    </row>
    <row r="580" spans="6:16" s="21" customFormat="1" x14ac:dyDescent="0.3">
      <c r="F580" s="21" t="s">
        <v>59</v>
      </c>
      <c r="G580" s="21">
        <v>7</v>
      </c>
      <c r="H580" s="21">
        <f>IF(AND(K6&gt;6,K6&lt;=7,L6=8),0.27+(K6-6)*(0.22-0.27)/(7-6),0)</f>
        <v>0</v>
      </c>
      <c r="I580" s="21">
        <f>IF(AND(K6&gt;6,K6&lt;=7,L6=2),0.5+(K6-6)*(0.42-0.5)/(7-6),0)</f>
        <v>0</v>
      </c>
      <c r="J580" s="21">
        <f>IF(AND(K6&gt;6,K6&lt;=7,L6=1),0.75+(K6-6)*(0.7-0.75)/(7-6),0)</f>
        <v>0</v>
      </c>
      <c r="P580" s="19"/>
    </row>
    <row r="581" spans="6:16" s="21" customFormat="1" x14ac:dyDescent="0.3">
      <c r="F581" s="21" t="s">
        <v>60</v>
      </c>
      <c r="G581" s="21">
        <v>7</v>
      </c>
      <c r="H581" s="21">
        <f>IF(AND(K7&gt;6,K7&lt;=7,L7=8),0.27+(K7-6)*(0.22-0.27)/(7-6),0)</f>
        <v>0</v>
      </c>
      <c r="I581" s="21">
        <f>IF(AND(K7&gt;6,K7&lt;=7,L7=2),0.5+(K7-6)*(0.42-0.5)/(7-6),0)</f>
        <v>0</v>
      </c>
      <c r="J581" s="21">
        <f>IF(AND(K7&gt;6,K7&lt;=7,L7=1),0.75+(K7-6)*(0.7-0.75)/(7-6),0)</f>
        <v>0</v>
      </c>
      <c r="P581" s="19"/>
    </row>
    <row r="582" spans="6:16" s="21" customFormat="1" x14ac:dyDescent="0.3">
      <c r="F582" s="21" t="s">
        <v>61</v>
      </c>
      <c r="G582" s="21">
        <v>7</v>
      </c>
      <c r="H582" s="21">
        <f>IF(AND(K8&gt;6,K8&lt;=7,L8=8),0.27+(K8-6)*(0.22-0.27)/(7-6),0)</f>
        <v>0</v>
      </c>
      <c r="I582" s="21">
        <f>IF(AND(K8&gt;6,K8&lt;=7,L8=2),0.5+(K8-6)*(0.42-0.5)/(7-6),0)</f>
        <v>0</v>
      </c>
      <c r="J582" s="21">
        <f>IF(AND(K8&gt;6,K8&lt;=7,L8=1),0.75+(K8-6)*(0.7-0.75)/(7-6),0)</f>
        <v>0</v>
      </c>
      <c r="P582" s="19"/>
    </row>
    <row r="583" spans="6:16" s="21" customFormat="1" x14ac:dyDescent="0.3">
      <c r="F583" s="21" t="s">
        <v>62</v>
      </c>
      <c r="G583" s="21">
        <v>7</v>
      </c>
      <c r="H583" s="21">
        <f>IF(AND(K9&gt;6,K9&lt;=7,L9=8),0.27+(K9-6)*(0.22-0.27)/(7-6),0)</f>
        <v>0</v>
      </c>
      <c r="I583" s="21">
        <f>IF(AND(K9&gt;6,K9&lt;=7,L9=2),0.5+(K9-6)*(0.42-0.5)/(7-6),0)</f>
        <v>0</v>
      </c>
      <c r="J583" s="21">
        <f>IF(AND(K9&gt;6,K9&lt;=7,L9=1),0.75+(K9-6)*(0.7-0.75)/(7-6),0)</f>
        <v>0</v>
      </c>
      <c r="P583" s="19"/>
    </row>
    <row r="584" spans="6:16" s="21" customFormat="1" x14ac:dyDescent="0.3">
      <c r="F584" s="21" t="s">
        <v>63</v>
      </c>
      <c r="G584" s="21">
        <v>7</v>
      </c>
      <c r="H584" s="21">
        <f>IF(AND(K10&gt;6,K10&lt;=7,L10=8),0.27+(K10-6)*(0.22-0.27)/(7-6),0)</f>
        <v>0</v>
      </c>
      <c r="I584" s="21">
        <f>IF(AND(K10&gt;6,K10&lt;=7,L10=2),0.5+(K10-6)*(0.42-0.5)/(7-6),0)</f>
        <v>0</v>
      </c>
      <c r="J584" s="21">
        <f>IF(AND(K10&gt;6,K10&lt;=7,L10=1),0.75+(K10-6)*(0.7-0.75)/(7-6),0)</f>
        <v>0</v>
      </c>
      <c r="P584" s="19"/>
    </row>
    <row r="585" spans="6:16" s="21" customFormat="1" x14ac:dyDescent="0.3">
      <c r="F585" s="21" t="s">
        <v>64</v>
      </c>
      <c r="G585" s="21">
        <v>7</v>
      </c>
      <c r="H585" s="21">
        <f>IF(AND(K11&gt;6,K11&lt;=7,L11=8),0.27+(K11-6)*(0.22-0.27)/(7-6),0)</f>
        <v>0</v>
      </c>
      <c r="I585" s="21">
        <f>IF(AND(K11&gt;6,K11&lt;=7,L11=2),0.5+(K11-6)*(0.42-0.5)/(7-6),0)</f>
        <v>0</v>
      </c>
      <c r="J585" s="21">
        <f>IF(AND(K11&gt;6,K11&lt;=7,L11=1),0.75+(K11-6)*(0.7-0.75)/(7-6),0)</f>
        <v>0</v>
      </c>
      <c r="P585" s="19"/>
    </row>
    <row r="586" spans="6:16" s="21" customFormat="1" x14ac:dyDescent="0.3">
      <c r="F586" s="21" t="s">
        <v>65</v>
      </c>
      <c r="G586" s="21">
        <v>7</v>
      </c>
      <c r="H586" s="21">
        <f>IF(AND(K12&gt;6,K12&lt;=7,L12=8),0.27+(K12-6)*(0.22-0.27)/(7-6),0)</f>
        <v>0</v>
      </c>
      <c r="I586" s="21">
        <f>IF(AND(K12&gt;6,K12&lt;=7,L12=2),0.5+(K12-6)*(0.42-0.5)/(7-6),0)</f>
        <v>0</v>
      </c>
      <c r="J586" s="21">
        <f>IF(AND(K12&gt;6,K12&lt;=7,L12=1),0.75+(K12-6)*(0.7-0.75)/(7-6),0)</f>
        <v>0</v>
      </c>
      <c r="P586" s="19"/>
    </row>
    <row r="587" spans="6:16" s="21" customFormat="1" x14ac:dyDescent="0.3">
      <c r="F587" s="21" t="s">
        <v>66</v>
      </c>
      <c r="G587" s="21">
        <v>7</v>
      </c>
      <c r="H587" s="21">
        <f>IF(AND(K13&gt;6,K13&lt;=7,L13=8),0.27+(K13-6)*(0.22-0.27)/(7-6),0)</f>
        <v>0</v>
      </c>
      <c r="I587" s="21">
        <f>IF(AND(K13&gt;6,K13&lt;=7,L13=2),0.5+(K13-6)*(0.42-0.5)/(7-6),0)</f>
        <v>0</v>
      </c>
      <c r="J587" s="21">
        <f>IF(AND(K13&gt;6,K13&lt;=7,L13=1),0.75+(K13-6)*(0.7-0.75)/(7-6),0)</f>
        <v>0</v>
      </c>
      <c r="P587" s="19"/>
    </row>
    <row r="588" spans="6:16" s="21" customFormat="1" x14ac:dyDescent="0.3">
      <c r="F588" s="21" t="s">
        <v>67</v>
      </c>
      <c r="G588" s="21">
        <v>7</v>
      </c>
      <c r="H588" s="21">
        <f>IF(AND(K14&gt;6,K14&lt;=7,L14=8),0.27+(K14-6)*(0.22-0.27)/(7-6),0)</f>
        <v>0</v>
      </c>
      <c r="I588" s="21">
        <f>IF(AND(K14&gt;6,K14&lt;=7,L14=2),0.5+(K14-6)*(0.42-0.5)/(7-6),0)</f>
        <v>0</v>
      </c>
      <c r="J588" s="21">
        <f>IF(AND(K14&gt;6,K14&lt;=7,L14=1),0.75+(K14-6)*(0.7-0.75)/(7-6),0)</f>
        <v>0</v>
      </c>
      <c r="P588" s="19"/>
    </row>
    <row r="589" spans="6:16" s="21" customFormat="1" x14ac:dyDescent="0.3">
      <c r="P589" s="19"/>
    </row>
    <row r="590" spans="6:16" s="21" customFormat="1" x14ac:dyDescent="0.3">
      <c r="F590" s="21" t="s">
        <v>58</v>
      </c>
      <c r="G590" s="21">
        <v>8</v>
      </c>
      <c r="H590" s="21">
        <f>IF(AND(K5&gt;7,K5&lt;=8,L5=8),0.22+(K5-7)*(0.18-0.22)/(8-7),0)</f>
        <v>0</v>
      </c>
      <c r="I590" s="21">
        <f>IF(AND(K5&gt;7,K5&lt;=8,L5=2),0.42+(K5-7)*(0.35-0.42)/(8-7),0)</f>
        <v>0</v>
      </c>
      <c r="J590" s="21">
        <f>IF(AND(K5&gt;7,K5&lt;=8,L5=1),0.7+(K5-7)*(0.6-0.7)/(8-7),0)</f>
        <v>0</v>
      </c>
      <c r="P590" s="19"/>
    </row>
    <row r="591" spans="6:16" s="21" customFormat="1" x14ac:dyDescent="0.3">
      <c r="F591" s="21" t="s">
        <v>59</v>
      </c>
      <c r="G591" s="21">
        <v>8</v>
      </c>
      <c r="H591" s="21">
        <f>IF(AND(K6&gt;7,K6&lt;=8,L6=8),0.22+(K6-7)*(0.18-0.22)/(8-7),0)</f>
        <v>0</v>
      </c>
      <c r="I591" s="21">
        <f>IF(AND(K6&gt;7,K6&lt;=8,L6=2),0.42+(K6-7)*(0.35-0.42)/(8-7),0)</f>
        <v>0</v>
      </c>
      <c r="J591" s="21">
        <f>IF(AND(K6&gt;7,K6&lt;=8,L6=1),0.7+(K6-7)*(0.6-0.7)/(8-7),0)</f>
        <v>0</v>
      </c>
      <c r="P591" s="19"/>
    </row>
    <row r="592" spans="6:16" s="21" customFormat="1" x14ac:dyDescent="0.3">
      <c r="F592" s="21" t="s">
        <v>60</v>
      </c>
      <c r="G592" s="21">
        <v>8</v>
      </c>
      <c r="H592" s="21">
        <f>IF(AND(K7&gt;7,K7&lt;=8,L7=8),0.22+(K7-7)*(0.18-0.22)/(8-7),0)</f>
        <v>0</v>
      </c>
      <c r="I592" s="21">
        <f>IF(AND(K7&gt;7,K7&lt;=8,L7=2),0.42+(K7-7)*(0.35-0.42)/(8-7),0)</f>
        <v>0</v>
      </c>
      <c r="J592" s="21">
        <f>IF(AND(K7&gt;7,K7&lt;=8,L7=1),0.7+(K7-7)*(0.6-0.7)/(8-7),0)</f>
        <v>0</v>
      </c>
      <c r="P592" s="19"/>
    </row>
    <row r="593" spans="6:16" s="21" customFormat="1" x14ac:dyDescent="0.3">
      <c r="F593" s="21" t="s">
        <v>61</v>
      </c>
      <c r="G593" s="21">
        <v>8</v>
      </c>
      <c r="H593" s="21">
        <f>IF(AND(K8&gt;7,K8&lt;=8,L8=8),0.22+(K8-7)*(0.18-0.22)/(8-7),0)</f>
        <v>0</v>
      </c>
      <c r="I593" s="21">
        <f>IF(AND(K8&gt;7,K8&lt;=8,L8=2),0.42+(K8-7)*(0.35-0.42)/(8-7),0)</f>
        <v>0</v>
      </c>
      <c r="J593" s="21">
        <f>IF(AND(K8&gt;7,K8&lt;=8,L8=1),0.7+(K8-7)*(0.6-0.7)/(8-7),0)</f>
        <v>0</v>
      </c>
      <c r="P593" s="19"/>
    </row>
    <row r="594" spans="6:16" s="21" customFormat="1" x14ac:dyDescent="0.3">
      <c r="F594" s="21" t="s">
        <v>62</v>
      </c>
      <c r="G594" s="21">
        <v>8</v>
      </c>
      <c r="H594" s="21">
        <f>IF(AND(K9&gt;7,K9&lt;=8,L9=8),0.22+(K9-7)*(0.18-0.22)/(8-7),0)</f>
        <v>0</v>
      </c>
      <c r="I594" s="21">
        <f>IF(AND(K9&gt;7,K9&lt;=8,L9=2),0.42+(K9-7)*(0.35-0.42)/(8-7),0)</f>
        <v>0</v>
      </c>
      <c r="J594" s="21">
        <f>IF(AND(K9&gt;7,K9&lt;=8,L9=1),0.7+(K9-7)*(0.6-0.7)/(8-7),0)</f>
        <v>0</v>
      </c>
      <c r="P594" s="19"/>
    </row>
    <row r="595" spans="6:16" s="21" customFormat="1" x14ac:dyDescent="0.3">
      <c r="F595" s="21" t="s">
        <v>63</v>
      </c>
      <c r="G595" s="21">
        <v>8</v>
      </c>
      <c r="H595" s="21">
        <f>IF(AND(K10&gt;7,K10&lt;=8,L10=8),0.22+(K10-7)*(0.18-0.22)/(8-7),0)</f>
        <v>0</v>
      </c>
      <c r="I595" s="21">
        <f>IF(AND(K10&gt;7,K10&lt;=8,L10=2),0.42+(K10-7)*(0.35-0.42)/(8-7),0)</f>
        <v>0</v>
      </c>
      <c r="J595" s="21">
        <f>IF(AND(K10&gt;7,K10&lt;=8,L10=1),0.7+(K10-7)*(0.6-0.7)/(8-7),0)</f>
        <v>0</v>
      </c>
      <c r="P595" s="19"/>
    </row>
    <row r="596" spans="6:16" s="21" customFormat="1" x14ac:dyDescent="0.3">
      <c r="F596" s="21" t="s">
        <v>64</v>
      </c>
      <c r="G596" s="21">
        <v>8</v>
      </c>
      <c r="H596" s="21">
        <f>IF(AND(K11&gt;7,K11&lt;=8,L11=8),0.22+(K11-7)*(0.18-0.22)/(8-7),0)</f>
        <v>0</v>
      </c>
      <c r="I596" s="21">
        <f>IF(AND(K11&gt;7,K11&lt;=8,L11=2),0.42+(K11-7)*(0.35-0.42)/(8-7),0)</f>
        <v>0</v>
      </c>
      <c r="J596" s="21">
        <f>IF(AND(K11&gt;7,K11&lt;=8,L11=1),0.7+(K11-7)*(0.6-0.7)/(8-7),0)</f>
        <v>0</v>
      </c>
      <c r="P596" s="19"/>
    </row>
    <row r="597" spans="6:16" s="21" customFormat="1" x14ac:dyDescent="0.3">
      <c r="F597" s="21" t="s">
        <v>65</v>
      </c>
      <c r="G597" s="21">
        <v>8</v>
      </c>
      <c r="H597" s="21">
        <f>IF(AND(K12&gt;7,K12&lt;=8,L12=8),0.22+(K12-7)*(0.18-0.22)/(8-7),0)</f>
        <v>0</v>
      </c>
      <c r="I597" s="21">
        <f>IF(AND(K12&gt;7,K12&lt;=8,L12=2),0.42+(K12-7)*(0.35-0.42)/(8-7),0)</f>
        <v>0</v>
      </c>
      <c r="J597" s="21">
        <f>IF(AND(K12&gt;7,K12&lt;=8,L12=1),0.7+(K12-7)*(0.6-0.7)/(8-7),0)</f>
        <v>0</v>
      </c>
      <c r="P597" s="19"/>
    </row>
    <row r="598" spans="6:16" s="21" customFormat="1" x14ac:dyDescent="0.3">
      <c r="F598" s="21" t="s">
        <v>66</v>
      </c>
      <c r="G598" s="21">
        <v>8</v>
      </c>
      <c r="H598" s="21">
        <f>IF(AND(K13&gt;7,K13&lt;=8,L13=8),0.22+(K13-7)*(0.18-0.22)/(8-7),0)</f>
        <v>0</v>
      </c>
      <c r="I598" s="21">
        <f>IF(AND(K13&gt;7,K13&lt;=8,L13=2),0.42+(K13-7)*(0.35-0.42)/(8-7),0)</f>
        <v>0</v>
      </c>
      <c r="J598" s="21">
        <f>IF(AND(K13&gt;7,K13&lt;=8,L13=1),0.7+(K13-7)*(0.6-0.7)/(8-7),0)</f>
        <v>0</v>
      </c>
      <c r="P598" s="19"/>
    </row>
    <row r="599" spans="6:16" s="21" customFormat="1" x14ac:dyDescent="0.3">
      <c r="F599" s="21" t="s">
        <v>67</v>
      </c>
      <c r="G599" s="21">
        <v>8</v>
      </c>
      <c r="H599" s="21">
        <f>IF(AND(K14&gt;7,K14&lt;=8,L14=8),0.22+(K14-7)*(0.18-0.22)/(8-7),0)</f>
        <v>0</v>
      </c>
      <c r="I599" s="21">
        <f>IF(AND(K14&gt;7,K14&lt;=8,L14=2),0.42+(K14-7)*(0.35-0.42)/(8-7),0)</f>
        <v>0</v>
      </c>
      <c r="J599" s="21">
        <f>IF(AND(K14&gt;7,K14&lt;=8,L14=1),0.7+(K14-7)*(0.6-0.7)/(8-7),0)</f>
        <v>0</v>
      </c>
      <c r="P599" s="19"/>
    </row>
    <row r="600" spans="6:16" s="21" customFormat="1" x14ac:dyDescent="0.3">
      <c r="P600" s="19"/>
    </row>
    <row r="601" spans="6:16" s="21" customFormat="1" x14ac:dyDescent="0.3">
      <c r="F601" s="21" t="s">
        <v>58</v>
      </c>
      <c r="G601" s="21">
        <v>9</v>
      </c>
      <c r="H601" s="21">
        <f>IF(AND(K5&gt;8,K5&lt;=9,L5=8,F5&gt;=75),0.18+(K5-8)*(0.15-0.18)/(9-8),0)</f>
        <v>0</v>
      </c>
      <c r="I601" s="21">
        <f>IF(AND(K5&gt;8,K5&lt;=9,L5=2),0.35+(K5-8)*(0.3-0.35)/(9-8),0)</f>
        <v>0</v>
      </c>
      <c r="J601" s="21">
        <f>IF(AND(K5&gt;8,K5&lt;=9,L5=1),0.6+(K5-8)*(0.52-0.6)/(9-8),0)</f>
        <v>0</v>
      </c>
      <c r="P601" s="19"/>
    </row>
    <row r="602" spans="6:16" s="21" customFormat="1" x14ac:dyDescent="0.3">
      <c r="F602" s="21" t="s">
        <v>59</v>
      </c>
      <c r="G602" s="21">
        <v>9</v>
      </c>
      <c r="H602" s="21">
        <f>IF(AND(K6&gt;8,K6&lt;=9,L6=8,F6&gt;=75),0.18+(K6-8)*(0.15-0.18)/(9-8),0)</f>
        <v>0</v>
      </c>
      <c r="I602" s="21">
        <f>IF(AND(K6&gt;8,K6&lt;=9,L6=2),0.35+(K6-8)*(0.3-0.35)/(9-8),0)</f>
        <v>0</v>
      </c>
      <c r="J602" s="21">
        <f>IF(AND(K6&gt;8,K6&lt;=9,L6=1),0.6+(K6-8)*(0.52-0.6)/(9-8),0)</f>
        <v>0</v>
      </c>
      <c r="P602" s="19"/>
    </row>
    <row r="603" spans="6:16" s="21" customFormat="1" x14ac:dyDescent="0.3">
      <c r="F603" s="21" t="s">
        <v>60</v>
      </c>
      <c r="G603" s="21">
        <v>9</v>
      </c>
      <c r="H603" s="21">
        <f>IF(AND(K7&gt;8,K7&lt;=9,L7=8,F7&gt;=75),0.18+(K7-8)*(0.15-0.18)/(9-8),0)</f>
        <v>0</v>
      </c>
      <c r="I603" s="21">
        <f>IF(AND(K7&gt;8,K7&lt;=9,L7=2),0.35+(K7-8)*(0.3-0.35)/(9-8),0)</f>
        <v>0</v>
      </c>
      <c r="J603" s="21">
        <f>IF(AND(K7&gt;8,K7&lt;=9,L7=1),0.6+(K7-8)*(0.52-0.6)/(9-8),0)</f>
        <v>0</v>
      </c>
      <c r="P603" s="19"/>
    </row>
    <row r="604" spans="6:16" s="21" customFormat="1" x14ac:dyDescent="0.3">
      <c r="F604" s="21" t="s">
        <v>61</v>
      </c>
      <c r="G604" s="21">
        <v>9</v>
      </c>
      <c r="H604" s="21">
        <f>IF(AND(K8&gt;8,K8&lt;=9,L8=8,F8&gt;=75),0.18+(K8-8)*(0.15-0.18)/(9-8),0)</f>
        <v>0</v>
      </c>
      <c r="I604" s="21">
        <f>IF(AND(K8&gt;8,K8&lt;=9,L8=2),0.35+(K8-8)*(0.3-0.35)/(9-8),0)</f>
        <v>0</v>
      </c>
      <c r="J604" s="21">
        <f>IF(AND(K8&gt;8,K8&lt;=9,L8=1),0.6+(K8-8)*(0.52-0.6)/(9-8),0)</f>
        <v>0</v>
      </c>
      <c r="P604" s="19"/>
    </row>
    <row r="605" spans="6:16" s="21" customFormat="1" x14ac:dyDescent="0.3">
      <c r="F605" s="21" t="s">
        <v>62</v>
      </c>
      <c r="G605" s="21">
        <v>9</v>
      </c>
      <c r="H605" s="21">
        <f>IF(AND(K9&gt;8,K9&lt;=9,L9=8,F9&gt;=75),0.18+(K9-8)*(0.15-0.18)/(9-8),0)</f>
        <v>0</v>
      </c>
      <c r="I605" s="21">
        <f>IF(AND(K9&gt;8,K9&lt;=9,L9=2),0.35+(K9-8)*(0.3-0.35)/(9-8),0)</f>
        <v>0</v>
      </c>
      <c r="J605" s="21">
        <f>IF(AND(K9&gt;8,K9&lt;=9,L9=1),0.6+(K9-8)*(0.52-0.6)/(9-8),0)</f>
        <v>0</v>
      </c>
      <c r="P605" s="19"/>
    </row>
    <row r="606" spans="6:16" s="21" customFormat="1" x14ac:dyDescent="0.3">
      <c r="F606" s="21" t="s">
        <v>63</v>
      </c>
      <c r="G606" s="21">
        <v>9</v>
      </c>
      <c r="H606" s="21">
        <f>IF(AND(K10&gt;8,K10&lt;=9,L10=8,F10&gt;=75),0.18+(K10-8)*(0.15-0.18)/(9-8),0)</f>
        <v>0</v>
      </c>
      <c r="I606" s="21">
        <f>IF(AND(K10&gt;8,K10&lt;=9,L10=2),0.35+(K10-8)*(0.3-0.35)/(9-8),0)</f>
        <v>0</v>
      </c>
      <c r="J606" s="21">
        <f>IF(AND(K10&gt;8,K10&lt;=9,L10=1),0.6+(K10-8)*(0.52-0.6)/(9-8),0)</f>
        <v>0</v>
      </c>
      <c r="P606" s="19"/>
    </row>
    <row r="607" spans="6:16" s="21" customFormat="1" x14ac:dyDescent="0.3">
      <c r="F607" s="21" t="s">
        <v>64</v>
      </c>
      <c r="G607" s="21">
        <v>9</v>
      </c>
      <c r="H607" s="21">
        <f>IF(AND(K11&gt;8,K11&lt;=9,L11=8,F11&gt;=75),0.18+(K11-8)*(0.15-0.18)/(9-8),0)</f>
        <v>0</v>
      </c>
      <c r="I607" s="21">
        <f>IF(AND(K11&gt;8,K11&lt;=9,L11=2),0.35+(K11-8)*(0.3-0.35)/(9-8),0)</f>
        <v>0</v>
      </c>
      <c r="J607" s="21">
        <f>IF(AND(K11&gt;8,K11&lt;=9,L11=1),0.6+(K11-8)*(0.52-0.6)/(9-8),0)</f>
        <v>0</v>
      </c>
      <c r="P607" s="19"/>
    </row>
    <row r="608" spans="6:16" s="21" customFormat="1" x14ac:dyDescent="0.3">
      <c r="F608" s="21" t="s">
        <v>65</v>
      </c>
      <c r="G608" s="21">
        <v>9</v>
      </c>
      <c r="H608" s="21">
        <f>IF(AND(K12&gt;8,K12&lt;=9,L12=8,F12&gt;=75),0.18+(K12-8)*(0.15-0.18)/(9-8),0)</f>
        <v>0</v>
      </c>
      <c r="I608" s="21">
        <f>IF(AND(K12&gt;8,K12&lt;=9,L12=2),0.35+(K12-8)*(0.3-0.35)/(9-8),0)</f>
        <v>0</v>
      </c>
      <c r="J608" s="21">
        <f>IF(AND(K12&gt;8,K12&lt;=9,L12=1),0.6+(K12-8)*(0.52-0.6)/(9-8),0)</f>
        <v>0</v>
      </c>
      <c r="P608" s="19"/>
    </row>
    <row r="609" spans="6:16" s="21" customFormat="1" x14ac:dyDescent="0.3">
      <c r="F609" s="21" t="s">
        <v>66</v>
      </c>
      <c r="G609" s="21">
        <v>9</v>
      </c>
      <c r="H609" s="21">
        <f>IF(AND(K13&gt;8,K13&lt;=9,L13=8,F13&gt;=75),0.18+(K13-8)*(0.15-0.18)/(9-8),0)</f>
        <v>0</v>
      </c>
      <c r="I609" s="21">
        <f>IF(AND(K13&gt;8,K13&lt;=9,L13=2),0.35+(K13-8)*(0.3-0.35)/(9-8),0)</f>
        <v>0</v>
      </c>
      <c r="J609" s="21">
        <f>IF(AND(K13&gt;8,K13&lt;=9,L13=1),0.6+(K13-8)*(0.52-0.6)/(9-8),0)</f>
        <v>0</v>
      </c>
      <c r="P609" s="19"/>
    </row>
    <row r="610" spans="6:16" s="21" customFormat="1" x14ac:dyDescent="0.3">
      <c r="F610" s="21" t="s">
        <v>67</v>
      </c>
      <c r="G610" s="21">
        <v>9</v>
      </c>
      <c r="H610" s="21">
        <f>IF(AND(K14&gt;8,K14&lt;=9,L14=8,F14&gt;=75),0.18+(K14-8)*(0.15-0.18)/(9-8),0)</f>
        <v>0</v>
      </c>
      <c r="I610" s="21">
        <f>IF(AND(K14&gt;8,K14&lt;=9,L14=2),0.35+(K14-8)*(0.3-0.35)/(9-8),0)</f>
        <v>0</v>
      </c>
      <c r="J610" s="21">
        <f>IF(AND(K14&gt;8,K14&lt;=9,L14=1),0.6+(K14-8)*(0.52-0.6)/(9-8),0)</f>
        <v>0</v>
      </c>
      <c r="P610" s="19"/>
    </row>
    <row r="611" spans="6:16" s="21" customFormat="1" x14ac:dyDescent="0.3">
      <c r="P611" s="19"/>
    </row>
    <row r="612" spans="6:16" s="21" customFormat="1" x14ac:dyDescent="0.3">
      <c r="F612" s="21" t="s">
        <v>58</v>
      </c>
      <c r="G612" s="21">
        <v>10</v>
      </c>
      <c r="H612" s="21">
        <f>IF(AND(K5&gt;9,K5&lt;=10,L5=8,F5&gt;=75),0.15+(K5-9)*(0.13-0.15)/(10-9),0)</f>
        <v>0</v>
      </c>
      <c r="I612" s="21">
        <f>IF(AND(K5&gt;9,K5&lt;=10,L5=2),0.3+(K5-9)*(0.26-0.3)/(10-9),0)</f>
        <v>0</v>
      </c>
      <c r="J612" s="21">
        <f>IF(AND(K5&gt;9,K5&lt;=10,L5=1),0.52+(K5-9)*(0.45-0.52)/(10-9),0)</f>
        <v>0</v>
      </c>
      <c r="P612" s="19"/>
    </row>
    <row r="613" spans="6:16" s="21" customFormat="1" x14ac:dyDescent="0.3">
      <c r="F613" s="21" t="s">
        <v>59</v>
      </c>
      <c r="G613" s="21">
        <v>10</v>
      </c>
      <c r="H613" s="21">
        <f>IF(AND(K6&gt;9,K6&lt;=10,L6=8,F6&gt;=75),0.15+(K6-9)*(0.13-0.15)/(10-9),0)</f>
        <v>0</v>
      </c>
      <c r="I613" s="21">
        <f>IF(AND(K6&gt;9,K6&lt;=10,L6=2),0.3+(K6-9)*(0.26-0.3)/(10-9),0)</f>
        <v>0</v>
      </c>
      <c r="J613" s="21">
        <f>IF(AND(K6&gt;9,K6&lt;=10,L6=1),0.52+(K6-9)*(0.45-0.52)/(10-9),0)</f>
        <v>0</v>
      </c>
      <c r="P613" s="19"/>
    </row>
    <row r="614" spans="6:16" s="21" customFormat="1" x14ac:dyDescent="0.3">
      <c r="F614" s="21" t="s">
        <v>60</v>
      </c>
      <c r="G614" s="21">
        <v>10</v>
      </c>
      <c r="H614" s="21">
        <f>IF(AND(K7&gt;9,K7&lt;=10,L7=8,F7&gt;=75),0.15+(K7-9)*(0.13-0.15)/(10-9),0)</f>
        <v>0</v>
      </c>
      <c r="I614" s="21">
        <f>IF(AND(K7&gt;9,K7&lt;=10,L7=2),0.3+(K7-9)*(0.26-0.3)/(10-9),0)</f>
        <v>0</v>
      </c>
      <c r="J614" s="21">
        <f>IF(AND(K7&gt;9,K7&lt;=10,L7=1),0.52+(K7-9)*(0.45-0.52)/(10-9),0)</f>
        <v>0</v>
      </c>
      <c r="P614" s="19"/>
    </row>
    <row r="615" spans="6:16" s="21" customFormat="1" x14ac:dyDescent="0.3">
      <c r="F615" s="21" t="s">
        <v>61</v>
      </c>
      <c r="G615" s="21">
        <v>10</v>
      </c>
      <c r="H615" s="21">
        <f>IF(AND(K8&gt;9,K8&lt;=10,L8=8,F8&gt;=75),0.15+(K8-9)*(0.13-0.15)/(10-9),0)</f>
        <v>0</v>
      </c>
      <c r="I615" s="21">
        <f>IF(AND(K8&gt;9,K8&lt;=10,L8=2),0.3+(K8-9)*(0.26-0.3)/(10-9),0)</f>
        <v>0</v>
      </c>
      <c r="J615" s="21">
        <f>IF(AND(K8&gt;9,K8&lt;=10,L8=1),0.52+(K8-9)*(0.45-0.52)/(10-9),0)</f>
        <v>0</v>
      </c>
      <c r="P615" s="19"/>
    </row>
    <row r="616" spans="6:16" s="21" customFormat="1" x14ac:dyDescent="0.3">
      <c r="F616" s="21" t="s">
        <v>62</v>
      </c>
      <c r="G616" s="21">
        <v>10</v>
      </c>
      <c r="H616" s="21">
        <f>IF(AND(K9&gt;9,K9&lt;=10,L9=8,F9&gt;=75),0.15+(K9-9)*(0.13-0.15)/(10-9),0)</f>
        <v>0</v>
      </c>
      <c r="I616" s="21">
        <f>IF(AND(K9&gt;9,K9&lt;=10,L9=2),0.3+(K9-9)*(0.26-0.3)/(10-9),0)</f>
        <v>0</v>
      </c>
      <c r="J616" s="21">
        <f>IF(AND(K9&gt;9,K9&lt;=10,L9=1),0.52+(K9-9)*(0.45-0.52)/(10-9),0)</f>
        <v>0</v>
      </c>
      <c r="P616" s="19"/>
    </row>
    <row r="617" spans="6:16" s="21" customFormat="1" x14ac:dyDescent="0.3">
      <c r="F617" s="21" t="s">
        <v>63</v>
      </c>
      <c r="G617" s="21">
        <v>10</v>
      </c>
      <c r="H617" s="21">
        <f>IF(AND(K10&gt;9,K10&lt;=10,L10=8,F10&gt;=75),0.15+(K10-9)*(0.13-0.15)/(10-9),0)</f>
        <v>0</v>
      </c>
      <c r="I617" s="21">
        <f>IF(AND(K10&gt;9,K10&lt;=10,L10=2),0.3+(K10-9)*(0.26-0.3)/(10-9),0)</f>
        <v>0</v>
      </c>
      <c r="J617" s="21">
        <f>IF(AND(K10&gt;9,K10&lt;=10,L10=1),0.52+(K10-9)*(0.45-0.52)/(10-9),0)</f>
        <v>0</v>
      </c>
      <c r="P617" s="19"/>
    </row>
    <row r="618" spans="6:16" s="21" customFormat="1" x14ac:dyDescent="0.3">
      <c r="F618" s="21" t="s">
        <v>64</v>
      </c>
      <c r="G618" s="21">
        <v>10</v>
      </c>
      <c r="H618" s="21">
        <f>IF(AND(K11&gt;9,K11&lt;=10,L11=8,F11&gt;=75),0.15+(K11-9)*(0.13-0.15)/(10-9),0)</f>
        <v>0</v>
      </c>
      <c r="I618" s="21">
        <f>IF(AND(K11&gt;9,K11&lt;=10,L11=2),0.3+(K11-9)*(0.26-0.3)/(10-9),0)</f>
        <v>0</v>
      </c>
      <c r="J618" s="21">
        <f>IF(AND(K11&gt;9,K11&lt;=10,L11=1),0.52+(K11-9)*(0.45-0.52)/(10-9),0)</f>
        <v>0</v>
      </c>
      <c r="P618" s="19"/>
    </row>
    <row r="619" spans="6:16" s="21" customFormat="1" x14ac:dyDescent="0.3">
      <c r="F619" s="21" t="s">
        <v>65</v>
      </c>
      <c r="G619" s="21">
        <v>10</v>
      </c>
      <c r="H619" s="21">
        <f>IF(AND(K12&gt;9,K12&lt;=10,L12=8,F12&gt;=75),0.15+(K12-9)*(0.13-0.15)/(10-9),0)</f>
        <v>0</v>
      </c>
      <c r="I619" s="21">
        <f>IF(AND(K12&gt;9,K12&lt;=10,L12=2),0.3+(K12-9)*(0.26-0.3)/(10-9),0)</f>
        <v>0</v>
      </c>
      <c r="J619" s="21">
        <f>IF(AND(K12&gt;9,K12&lt;=10,L12=1),0.52+(K12-9)*(0.45-0.52)/(10-9),0)</f>
        <v>0</v>
      </c>
      <c r="P619" s="19"/>
    </row>
    <row r="620" spans="6:16" s="21" customFormat="1" x14ac:dyDescent="0.3">
      <c r="F620" s="21" t="s">
        <v>66</v>
      </c>
      <c r="G620" s="21">
        <v>10</v>
      </c>
      <c r="H620" s="21">
        <f>IF(AND(K13&gt;9,K13&lt;=10,L13=8,F13&gt;=75),0.15+(K13-9)*(0.13-0.15)/(10-9),0)</f>
        <v>0</v>
      </c>
      <c r="I620" s="21">
        <f>IF(AND(K13&gt;9,K13&lt;=10,L13=2),0.3+(K13-9)*(0.26-0.3)/(10-9),0)</f>
        <v>0</v>
      </c>
      <c r="J620" s="21">
        <f>IF(AND(K13&gt;9,K13&lt;=10,L13=1),0.52+(K13-9)*(0.45-0.52)/(10-9),0)</f>
        <v>0</v>
      </c>
      <c r="P620" s="19"/>
    </row>
    <row r="621" spans="6:16" s="21" customFormat="1" x14ac:dyDescent="0.3">
      <c r="F621" s="21" t="s">
        <v>67</v>
      </c>
      <c r="G621" s="21">
        <v>10</v>
      </c>
      <c r="H621" s="21">
        <f>IF(AND(K14&gt;9,K14&lt;=10,L14=8,F14&gt;=75),0.15+(K14-9)*(0.13-0.15)/(10-9),0)</f>
        <v>0</v>
      </c>
      <c r="I621" s="21">
        <f>IF(AND(K14&gt;9,K14&lt;=10,L14=2),0.3+(K14-9)*(0.26-0.3)/(10-9),0)</f>
        <v>0</v>
      </c>
      <c r="J621" s="21">
        <f>IF(AND(K14&gt;9,K14&lt;=10,L14=1),0.52+(K14-9)*(0.45-0.52)/(10-9),0)</f>
        <v>0</v>
      </c>
      <c r="P621" s="19"/>
    </row>
    <row r="622" spans="6:16" s="21" customFormat="1" x14ac:dyDescent="0.3">
      <c r="P622" s="19"/>
    </row>
    <row r="623" spans="6:16" s="21" customFormat="1" x14ac:dyDescent="0.3">
      <c r="F623" s="21" t="s">
        <v>58</v>
      </c>
      <c r="G623" s="21">
        <v>11</v>
      </c>
      <c r="H623" s="21">
        <v>0</v>
      </c>
      <c r="I623" s="21">
        <f>IF(AND(K5&gt;10,K5&lt;=11,L5=2,F5&gt;=75),0.26+(K5-10)*(0.23-0.26)/(11-10),0)</f>
        <v>0</v>
      </c>
      <c r="J623" s="21">
        <f>IF(AND(K5&gt;10,K5&lt;=11,L5=1),0.45+(K5-10)*(0.41-0.45)/(11-10),0)</f>
        <v>0</v>
      </c>
      <c r="P623" s="19"/>
    </row>
    <row r="624" spans="6:16" s="21" customFormat="1" x14ac:dyDescent="0.3">
      <c r="F624" s="21" t="s">
        <v>59</v>
      </c>
      <c r="G624" s="21">
        <v>11</v>
      </c>
      <c r="H624" s="21">
        <v>0</v>
      </c>
      <c r="I624" s="21">
        <f>IF(AND(K6&gt;10,K6&lt;=11,L6=2,F6&gt;=75),0.26+(K6-10)*(0.23-0.26)/(11-10),0)</f>
        <v>0</v>
      </c>
      <c r="J624" s="21">
        <f>IF(AND(K6&gt;10,K6&lt;=11,L6=1),0.45+(K6-10)*(0.41-0.45)/(11-10),0)</f>
        <v>0</v>
      </c>
      <c r="P624" s="19"/>
    </row>
    <row r="625" spans="6:16" s="21" customFormat="1" x14ac:dyDescent="0.3">
      <c r="F625" s="21" t="s">
        <v>60</v>
      </c>
      <c r="G625" s="21">
        <v>11</v>
      </c>
      <c r="H625" s="21">
        <v>0</v>
      </c>
      <c r="I625" s="21">
        <f>IF(AND(K7&gt;10,K7&lt;=11,L7=2,F7&gt;=75),0.26+(K7-10)*(0.23-0.26)/(11-10),0)</f>
        <v>0</v>
      </c>
      <c r="J625" s="21">
        <f>IF(AND(K7&gt;10,K7&lt;=11,L7=1),0.45+(K7-10)*(0.41-0.45)/(11-10),0)</f>
        <v>0</v>
      </c>
      <c r="P625" s="19"/>
    </row>
    <row r="626" spans="6:16" s="21" customFormat="1" x14ac:dyDescent="0.3">
      <c r="F626" s="21" t="s">
        <v>61</v>
      </c>
      <c r="G626" s="21">
        <v>11</v>
      </c>
      <c r="H626" s="21">
        <v>0</v>
      </c>
      <c r="I626" s="21">
        <f>IF(AND(K8&gt;10,K8&lt;=11,L8=2,F8&gt;=75),0.26+(K8-10)*(0.23-0.26)/(11-10),0)</f>
        <v>0</v>
      </c>
      <c r="J626" s="21">
        <f>IF(AND(K8&gt;10,K8&lt;=11,L8=1),0.45+(K8-10)*(0.41-0.45)/(11-10),0)</f>
        <v>0</v>
      </c>
      <c r="P626" s="19"/>
    </row>
    <row r="627" spans="6:16" s="21" customFormat="1" x14ac:dyDescent="0.3">
      <c r="F627" s="21" t="s">
        <v>62</v>
      </c>
      <c r="G627" s="21">
        <v>11</v>
      </c>
      <c r="H627" s="21">
        <v>0</v>
      </c>
      <c r="I627" s="21">
        <f>IF(AND(K9&gt;10,K9&lt;=11,L9=2,F9&gt;=75),0.26+(K9-10)*(0.23-0.26)/(11-10),0)</f>
        <v>0</v>
      </c>
      <c r="J627" s="21">
        <f>IF(AND(K9&gt;10,K9&lt;=11,L9=1),0.45+(K9-10)*(0.41-0.45)/(11-10),0)</f>
        <v>0</v>
      </c>
      <c r="P627" s="19"/>
    </row>
    <row r="628" spans="6:16" s="21" customFormat="1" x14ac:dyDescent="0.3">
      <c r="F628" s="21" t="s">
        <v>63</v>
      </c>
      <c r="G628" s="21">
        <v>11</v>
      </c>
      <c r="H628" s="21">
        <v>0</v>
      </c>
      <c r="I628" s="21">
        <f>IF(AND(K10&gt;10,K10&lt;=11,L10=2,F10&gt;=75),0.26+(K10-10)*(0.23-0.26)/(11-10),0)</f>
        <v>0</v>
      </c>
      <c r="J628" s="21">
        <f>IF(AND(K10&gt;10,K10&lt;=11,L10=1),0.45+(K10-10)*(0.41-0.45)/(11-10),0)</f>
        <v>0</v>
      </c>
      <c r="P628" s="19"/>
    </row>
    <row r="629" spans="6:16" s="21" customFormat="1" x14ac:dyDescent="0.3">
      <c r="F629" s="21" t="s">
        <v>64</v>
      </c>
      <c r="G629" s="21">
        <v>11</v>
      </c>
      <c r="H629" s="21">
        <v>0</v>
      </c>
      <c r="I629" s="21">
        <f>IF(AND(K11&gt;10,K11&lt;=11,L11=2,F11&gt;=75),0.26+(K11-10)*(0.23-0.26)/(11-10),0)</f>
        <v>0</v>
      </c>
      <c r="J629" s="21">
        <f>IF(AND(K11&gt;10,K11&lt;=11,L11=1),0.45+(K11-10)*(0.41-0.45)/(11-10),0)</f>
        <v>0</v>
      </c>
      <c r="P629" s="19"/>
    </row>
    <row r="630" spans="6:16" s="21" customFormat="1" x14ac:dyDescent="0.3">
      <c r="F630" s="21" t="s">
        <v>65</v>
      </c>
      <c r="G630" s="21">
        <v>11</v>
      </c>
      <c r="H630" s="21">
        <v>0</v>
      </c>
      <c r="I630" s="21">
        <f>IF(AND(K12&gt;10,K12&lt;=11,L12=2,F12&gt;=75),0.26+(K12-10)*(0.23-0.26)/(11-10),0)</f>
        <v>0</v>
      </c>
      <c r="J630" s="21">
        <f>IF(AND(K12&gt;10,K12&lt;=11,L12=1),0.45+(K12-10)*(0.41-0.45)/(11-10),0)</f>
        <v>0</v>
      </c>
      <c r="P630" s="19"/>
    </row>
    <row r="631" spans="6:16" s="21" customFormat="1" x14ac:dyDescent="0.3">
      <c r="F631" s="21" t="s">
        <v>66</v>
      </c>
      <c r="G631" s="21">
        <v>11</v>
      </c>
      <c r="H631" s="21">
        <v>0</v>
      </c>
      <c r="I631" s="21">
        <f>IF(AND(K13&gt;10,K13&lt;=11,L13=2,F13&gt;=75),0.26+(K13-10)*(0.23-0.26)/(11-10),0)</f>
        <v>0</v>
      </c>
      <c r="J631" s="21">
        <f>IF(AND(K13&gt;10,K13&lt;=11,L13=1),0.45+(K13-10)*(0.41-0.45)/(11-10),0)</f>
        <v>0</v>
      </c>
      <c r="P631" s="19"/>
    </row>
    <row r="632" spans="6:16" s="21" customFormat="1" x14ac:dyDescent="0.3">
      <c r="F632" s="21" t="s">
        <v>67</v>
      </c>
      <c r="G632" s="21">
        <v>11</v>
      </c>
      <c r="H632" s="21">
        <v>0</v>
      </c>
      <c r="I632" s="21">
        <f>IF(AND(K14&gt;10,K14&lt;=11,L14=2,F14&gt;=75),0.26+(K14-10)*(0.23-0.26)/(11-10),0)</f>
        <v>0</v>
      </c>
      <c r="J632" s="21">
        <f>IF(AND(K14&gt;10,K14&lt;=11,L14=1),0.45+(K14-10)*(0.41-0.45)/(11-10),0)</f>
        <v>0</v>
      </c>
      <c r="P632" s="19"/>
    </row>
    <row r="633" spans="6:16" s="21" customFormat="1" x14ac:dyDescent="0.3">
      <c r="P633" s="19"/>
    </row>
    <row r="634" spans="6:16" s="21" customFormat="1" x14ac:dyDescent="0.3">
      <c r="F634" s="21" t="s">
        <v>58</v>
      </c>
      <c r="G634" s="21">
        <v>12</v>
      </c>
      <c r="H634" s="21">
        <v>0</v>
      </c>
      <c r="I634" s="21">
        <f>IF(AND(K5&gt;11,K5&lt;=12,L5=2,F5&gt;=75),0.23+(K5-11)*(0.21-0.23)/(12-11),0)</f>
        <v>0</v>
      </c>
      <c r="J634" s="21">
        <f>IF(AND(K5&gt;11,K5&lt;=12,L5=1),0.41+(K5-11)*(0.37-0.41)/(12-11),0)</f>
        <v>0</v>
      </c>
      <c r="P634" s="19"/>
    </row>
    <row r="635" spans="6:16" s="21" customFormat="1" x14ac:dyDescent="0.3">
      <c r="F635" s="21" t="s">
        <v>59</v>
      </c>
      <c r="G635" s="21">
        <v>12</v>
      </c>
      <c r="H635" s="21">
        <v>0</v>
      </c>
      <c r="I635" s="21">
        <f>IF(AND(K6&gt;11,K6&lt;=12,L6=2,F6&gt;=75),0.23+(K6-11)*(0.21-0.23)/(12-11),0)</f>
        <v>0</v>
      </c>
      <c r="J635" s="21">
        <f>IF(AND(K6&gt;11,K6&lt;=12,L6=1),0.41+(K6-11)*(0.37-0.41)/(12-11),0)</f>
        <v>0</v>
      </c>
      <c r="P635" s="19"/>
    </row>
    <row r="636" spans="6:16" s="21" customFormat="1" x14ac:dyDescent="0.3">
      <c r="F636" s="21" t="s">
        <v>60</v>
      </c>
      <c r="G636" s="21">
        <v>12</v>
      </c>
      <c r="H636" s="21">
        <v>0</v>
      </c>
      <c r="I636" s="21">
        <f>IF(AND(K7&gt;11,K7&lt;=12,L7=2,F7&gt;=75),0.23+(K7-11)*(0.21-0.23)/(12-11),0)</f>
        <v>0</v>
      </c>
      <c r="J636" s="21">
        <f>IF(AND(K7&gt;11,K7&lt;=12,L7=1),0.41+(K7-11)*(0.37-0.41)/(12-11),0)</f>
        <v>0</v>
      </c>
      <c r="P636" s="19"/>
    </row>
    <row r="637" spans="6:16" s="21" customFormat="1" x14ac:dyDescent="0.3">
      <c r="F637" s="21" t="s">
        <v>61</v>
      </c>
      <c r="G637" s="21">
        <v>12</v>
      </c>
      <c r="H637" s="21">
        <v>0</v>
      </c>
      <c r="I637" s="21">
        <f>IF(AND(K8&gt;11,K8&lt;=12,L8=2,F8&gt;=75),0.23+(K8-11)*(0.21-0.23)/(12-11),0)</f>
        <v>0</v>
      </c>
      <c r="J637" s="21">
        <f>IF(AND(K8&gt;11,K8&lt;=12,L8=1),0.41+(K8-11)*(0.37-0.41)/(12-11),0)</f>
        <v>0</v>
      </c>
      <c r="P637" s="19"/>
    </row>
    <row r="638" spans="6:16" s="21" customFormat="1" x14ac:dyDescent="0.3">
      <c r="F638" s="21" t="s">
        <v>62</v>
      </c>
      <c r="G638" s="21">
        <v>12</v>
      </c>
      <c r="H638" s="21">
        <v>0</v>
      </c>
      <c r="I638" s="21">
        <f>IF(AND(K9&gt;11,K9&lt;=12,L9=2,F9&gt;=75),0.23+(K9-11)*(0.21-0.23)/(12-11),0)</f>
        <v>0</v>
      </c>
      <c r="J638" s="21">
        <f>IF(AND(K9&gt;11,K9&lt;=12,L9=1),0.41+(K9-11)*(0.37-0.41)/(12-11),0)</f>
        <v>0</v>
      </c>
      <c r="P638" s="19"/>
    </row>
    <row r="639" spans="6:16" s="21" customFormat="1" x14ac:dyDescent="0.3">
      <c r="F639" s="21" t="s">
        <v>63</v>
      </c>
      <c r="G639" s="21">
        <v>12</v>
      </c>
      <c r="H639" s="21">
        <v>0</v>
      </c>
      <c r="I639" s="21">
        <f>IF(AND(K10&gt;11,K10&lt;=12,L10=2,F10&gt;=75),0.23+(K10-11)*(0.21-0.23)/(12-11),0)</f>
        <v>0</v>
      </c>
      <c r="J639" s="21">
        <f>IF(AND(K10&gt;11,K10&lt;=12,L10=1),0.41+(K10-11)*(0.37-0.41)/(12-11),0)</f>
        <v>0</v>
      </c>
      <c r="P639" s="19"/>
    </row>
    <row r="640" spans="6:16" s="21" customFormat="1" x14ac:dyDescent="0.3">
      <c r="F640" s="21" t="s">
        <v>64</v>
      </c>
      <c r="G640" s="21">
        <v>12</v>
      </c>
      <c r="H640" s="21">
        <v>0</v>
      </c>
      <c r="I640" s="21">
        <f>IF(AND(K11&gt;11,K11&lt;=12,L11=2,F11&gt;=75),0.23+(K11-11)*(0.21-0.23)/(12-11),0)</f>
        <v>0</v>
      </c>
      <c r="J640" s="21">
        <f>IF(AND(K11&gt;11,K11&lt;=12,L11=1),0.41+(K11-11)*(0.37-0.41)/(12-11),0)</f>
        <v>0</v>
      </c>
      <c r="P640" s="19"/>
    </row>
    <row r="641" spans="6:16" s="21" customFormat="1" x14ac:dyDescent="0.3">
      <c r="F641" s="21" t="s">
        <v>65</v>
      </c>
      <c r="G641" s="21">
        <v>12</v>
      </c>
      <c r="H641" s="21">
        <v>0</v>
      </c>
      <c r="I641" s="21">
        <f>IF(AND(K12&gt;11,K12&lt;=12,L12=2,F12&gt;=75),0.23+(K12-11)*(0.21-0.23)/(12-11),0)</f>
        <v>0</v>
      </c>
      <c r="J641" s="21">
        <f>IF(AND(K12&gt;11,K12&lt;=12,L12=1),0.41+(K12-11)*(0.37-0.41)/(12-11),0)</f>
        <v>0</v>
      </c>
      <c r="P641" s="19"/>
    </row>
    <row r="642" spans="6:16" s="21" customFormat="1" x14ac:dyDescent="0.3">
      <c r="F642" s="21" t="s">
        <v>66</v>
      </c>
      <c r="G642" s="21">
        <v>12</v>
      </c>
      <c r="H642" s="21">
        <v>0</v>
      </c>
      <c r="I642" s="21">
        <f>IF(AND(K13&gt;11,K13&lt;=12,L13=2,F13&gt;=75),0.23+(K13-11)*(0.21-0.23)/(12-11),0)</f>
        <v>0</v>
      </c>
      <c r="J642" s="21">
        <f>IF(AND(K13&gt;11,K13&lt;=12,L13=1),0.41+(K13-11)*(0.37-0.41)/(12-11),0)</f>
        <v>0</v>
      </c>
      <c r="P642" s="19"/>
    </row>
    <row r="643" spans="6:16" s="21" customFormat="1" x14ac:dyDescent="0.3">
      <c r="F643" s="21" t="s">
        <v>67</v>
      </c>
      <c r="G643" s="21">
        <v>12</v>
      </c>
      <c r="H643" s="21">
        <v>0</v>
      </c>
      <c r="I643" s="21">
        <f>IF(AND(K14&gt;11,K14&lt;=12,L14=2,F14&gt;=75),0.23+(K14-11)*(0.21-0.23)/(12-11),0)</f>
        <v>0</v>
      </c>
      <c r="J643" s="21">
        <f>IF(AND(K14&gt;11,K14&lt;=12,L14=1),0.41+(K14-11)*(0.37-0.41)/(12-11),0)</f>
        <v>0</v>
      </c>
      <c r="P643" s="19"/>
    </row>
    <row r="644" spans="6:16" s="21" customFormat="1" x14ac:dyDescent="0.3">
      <c r="P644" s="19"/>
    </row>
    <row r="645" spans="6:16" s="21" customFormat="1" x14ac:dyDescent="0.3">
      <c r="F645" s="21" t="s">
        <v>58</v>
      </c>
      <c r="G645" s="21">
        <v>13</v>
      </c>
      <c r="H645" s="21">
        <v>0</v>
      </c>
      <c r="I645" s="21">
        <v>0</v>
      </c>
      <c r="J645" s="21">
        <f>IF(AND(K5&gt;12,K5&lt;=13,L5=1,F5&gt;=75),0.37+(K5-12)*(0.34-0.37)/(13-12),0)</f>
        <v>0</v>
      </c>
      <c r="P645" s="19"/>
    </row>
    <row r="646" spans="6:16" s="21" customFormat="1" x14ac:dyDescent="0.3">
      <c r="F646" s="21" t="s">
        <v>59</v>
      </c>
      <c r="G646" s="21">
        <v>13</v>
      </c>
      <c r="H646" s="21">
        <v>0</v>
      </c>
      <c r="I646" s="21">
        <v>0</v>
      </c>
      <c r="J646" s="21">
        <f>IF(AND(K6&gt;12,K6&lt;=13,L6=1,F6&gt;=75),0.37+(K6-12)*(0.34-0.37)/(13-12),0)</f>
        <v>0</v>
      </c>
      <c r="P646" s="19"/>
    </row>
    <row r="647" spans="6:16" s="21" customFormat="1" x14ac:dyDescent="0.3">
      <c r="F647" s="21" t="s">
        <v>60</v>
      </c>
      <c r="G647" s="21">
        <v>13</v>
      </c>
      <c r="H647" s="21">
        <v>0</v>
      </c>
      <c r="I647" s="21">
        <v>0</v>
      </c>
      <c r="J647" s="21">
        <f>IF(AND(K7&gt;12,K7&lt;=13,L7=1,F7&gt;=75),0.37+(K7-12)*(0.34-0.37)/(13-12),0)</f>
        <v>0</v>
      </c>
      <c r="P647" s="19"/>
    </row>
    <row r="648" spans="6:16" s="21" customFormat="1" x14ac:dyDescent="0.3">
      <c r="F648" s="21" t="s">
        <v>61</v>
      </c>
      <c r="G648" s="21">
        <v>13</v>
      </c>
      <c r="H648" s="21">
        <v>0</v>
      </c>
      <c r="I648" s="21">
        <v>0</v>
      </c>
      <c r="J648" s="21">
        <f>IF(AND(K8&gt;12,K8&lt;=13,L8=1,F8&gt;=75),0.37+(K8-12)*(0.34-0.37)/(13-12),0)</f>
        <v>0</v>
      </c>
      <c r="P648" s="19"/>
    </row>
    <row r="649" spans="6:16" s="21" customFormat="1" x14ac:dyDescent="0.3">
      <c r="F649" s="21" t="s">
        <v>62</v>
      </c>
      <c r="G649" s="21">
        <v>13</v>
      </c>
      <c r="H649" s="21">
        <v>0</v>
      </c>
      <c r="I649" s="21">
        <v>0</v>
      </c>
      <c r="J649" s="21">
        <f>IF(AND(K9&gt;12,K9&lt;=13,L9=1,F9&gt;=75),0.37+(K9-12)*(0.34-0.37)/(13-12),0)</f>
        <v>0</v>
      </c>
      <c r="P649" s="19"/>
    </row>
    <row r="650" spans="6:16" s="21" customFormat="1" x14ac:dyDescent="0.3">
      <c r="F650" s="21" t="s">
        <v>63</v>
      </c>
      <c r="G650" s="21">
        <v>13</v>
      </c>
      <c r="H650" s="21">
        <v>0</v>
      </c>
      <c r="I650" s="21">
        <v>0</v>
      </c>
      <c r="J650" s="21">
        <f>IF(AND(K10&gt;12,K10&lt;=13,L10=1,F10&gt;=75),0.37+(K10-12)*(0.34-0.37)/(13-12),0)</f>
        <v>0</v>
      </c>
      <c r="P650" s="19"/>
    </row>
    <row r="651" spans="6:16" s="21" customFormat="1" x14ac:dyDescent="0.3">
      <c r="F651" s="21" t="s">
        <v>64</v>
      </c>
      <c r="G651" s="21">
        <v>13</v>
      </c>
      <c r="H651" s="21">
        <v>0</v>
      </c>
      <c r="I651" s="21">
        <v>0</v>
      </c>
      <c r="J651" s="21">
        <f>IF(AND(K11&gt;12,K11&lt;=13,L11=1,F11&gt;=75),0.37+(K11-12)*(0.34-0.37)/(13-12),0)</f>
        <v>0</v>
      </c>
      <c r="P651" s="19"/>
    </row>
    <row r="652" spans="6:16" s="21" customFormat="1" x14ac:dyDescent="0.3">
      <c r="F652" s="21" t="s">
        <v>65</v>
      </c>
      <c r="G652" s="21">
        <v>13</v>
      </c>
      <c r="H652" s="21">
        <v>0</v>
      </c>
      <c r="I652" s="21">
        <v>0</v>
      </c>
      <c r="J652" s="21">
        <f>IF(AND(K12&gt;12,K12&lt;=13,L12=1,F12&gt;=75),0.37+(K12-12)*(0.34-0.37)/(13-12),0)</f>
        <v>0</v>
      </c>
      <c r="P652" s="19"/>
    </row>
    <row r="653" spans="6:16" s="21" customFormat="1" x14ac:dyDescent="0.3">
      <c r="F653" s="21" t="s">
        <v>66</v>
      </c>
      <c r="G653" s="21">
        <v>13</v>
      </c>
      <c r="H653" s="21">
        <v>0</v>
      </c>
      <c r="I653" s="21">
        <v>0</v>
      </c>
      <c r="J653" s="21">
        <f>IF(AND(K13&gt;12,K13&lt;=13,L13=1,F13&gt;=75),0.37+(K13-12)*(0.34-0.37)/(13-12),0)</f>
        <v>0</v>
      </c>
      <c r="P653" s="19"/>
    </row>
    <row r="654" spans="6:16" s="21" customFormat="1" x14ac:dyDescent="0.3">
      <c r="F654" s="21" t="s">
        <v>67</v>
      </c>
      <c r="G654" s="21">
        <v>13</v>
      </c>
      <c r="H654" s="21">
        <v>0</v>
      </c>
      <c r="I654" s="21">
        <v>0</v>
      </c>
      <c r="J654" s="21">
        <f>IF(AND(K14&gt;12,K14&lt;=13,L14=1,F14&gt;=75),0.37+(K14-12)*(0.34-0.37)/(13-12),0)</f>
        <v>0</v>
      </c>
      <c r="P654" s="19"/>
    </row>
    <row r="655" spans="6:16" s="21" customFormat="1" x14ac:dyDescent="0.3">
      <c r="P655" s="19"/>
    </row>
    <row r="656" spans="6:16" s="21" customFormat="1" x14ac:dyDescent="0.3">
      <c r="F656" s="21" t="s">
        <v>58</v>
      </c>
      <c r="G656" s="21">
        <v>14</v>
      </c>
      <c r="H656" s="21">
        <v>0</v>
      </c>
      <c r="I656" s="21">
        <v>0</v>
      </c>
      <c r="J656" s="21">
        <f>IF(AND(K5&gt;13,K5&lt;=14,L5=1,F5&gt;=75),0.34+(K5-13)*(0.31-0.34)/(14-13),0)</f>
        <v>0</v>
      </c>
      <c r="P656" s="19"/>
    </row>
    <row r="657" spans="6:16" s="21" customFormat="1" x14ac:dyDescent="0.3">
      <c r="F657" s="21" t="s">
        <v>59</v>
      </c>
      <c r="G657" s="21">
        <v>14</v>
      </c>
      <c r="H657" s="21">
        <v>0</v>
      </c>
      <c r="I657" s="21">
        <v>0</v>
      </c>
      <c r="J657" s="21">
        <f>IF(AND(K6&gt;13,K6&lt;=14,L6=1,F6&gt;=75),0.34+(K6-13)*(0.31-0.34)/(14-13),0)</f>
        <v>0</v>
      </c>
      <c r="P657" s="19"/>
    </row>
    <row r="658" spans="6:16" s="21" customFormat="1" x14ac:dyDescent="0.3">
      <c r="F658" s="21" t="s">
        <v>60</v>
      </c>
      <c r="G658" s="21">
        <v>14</v>
      </c>
      <c r="H658" s="21">
        <v>0</v>
      </c>
      <c r="I658" s="21">
        <v>0</v>
      </c>
      <c r="J658" s="21">
        <f>IF(AND(K7&gt;13,K7&lt;=14,L7=1,F7&gt;=75),0.34+(K7-13)*(0.31-0.34)/(14-13),0)</f>
        <v>0</v>
      </c>
      <c r="P658" s="19"/>
    </row>
    <row r="659" spans="6:16" s="21" customFormat="1" x14ac:dyDescent="0.3">
      <c r="F659" s="21" t="s">
        <v>61</v>
      </c>
      <c r="G659" s="21">
        <v>14</v>
      </c>
      <c r="H659" s="21">
        <v>0</v>
      </c>
      <c r="I659" s="21">
        <v>0</v>
      </c>
      <c r="J659" s="21">
        <f>IF(AND(K8&gt;13,K8&lt;=14,L8=1,F8&gt;=75),0.34+(K8-13)*(0.31-0.34)/(14-13),0)</f>
        <v>0</v>
      </c>
      <c r="P659" s="19"/>
    </row>
    <row r="660" spans="6:16" s="21" customFormat="1" x14ac:dyDescent="0.3">
      <c r="F660" s="21" t="s">
        <v>62</v>
      </c>
      <c r="G660" s="21">
        <v>14</v>
      </c>
      <c r="H660" s="21">
        <v>0</v>
      </c>
      <c r="I660" s="21">
        <v>0</v>
      </c>
      <c r="J660" s="21">
        <f>IF(AND(K9&gt;13,K9&lt;=14,L9=1,F9&gt;=75),0.34+(K9-13)*(0.31-0.34)/(14-13),0)</f>
        <v>0</v>
      </c>
      <c r="P660" s="19"/>
    </row>
    <row r="661" spans="6:16" s="21" customFormat="1" x14ac:dyDescent="0.3">
      <c r="F661" s="21" t="s">
        <v>63</v>
      </c>
      <c r="G661" s="21">
        <v>14</v>
      </c>
      <c r="H661" s="21">
        <v>0</v>
      </c>
      <c r="I661" s="21">
        <v>0</v>
      </c>
      <c r="J661" s="21">
        <f>IF(AND(K10&gt;13,K10&lt;=14,L10=1,F10&gt;=75),0.34+(K10-13)*(0.31-0.34)/(14-13),0)</f>
        <v>0</v>
      </c>
      <c r="P661" s="19"/>
    </row>
    <row r="662" spans="6:16" s="21" customFormat="1" x14ac:dyDescent="0.3">
      <c r="F662" s="21" t="s">
        <v>64</v>
      </c>
      <c r="G662" s="21">
        <v>14</v>
      </c>
      <c r="H662" s="21">
        <v>0</v>
      </c>
      <c r="I662" s="21">
        <v>0</v>
      </c>
      <c r="J662" s="21">
        <f>IF(AND(K11&gt;13,K11&lt;=14,L11=1,F11&gt;=75),0.34+(K11-13)*(0.31-0.34)/(14-13),0)</f>
        <v>0</v>
      </c>
      <c r="P662" s="19"/>
    </row>
    <row r="663" spans="6:16" s="21" customFormat="1" x14ac:dyDescent="0.3">
      <c r="F663" s="21" t="s">
        <v>65</v>
      </c>
      <c r="G663" s="21">
        <v>14</v>
      </c>
      <c r="H663" s="21">
        <v>0</v>
      </c>
      <c r="I663" s="21">
        <v>0</v>
      </c>
      <c r="J663" s="21">
        <f>IF(AND(K12&gt;13,K12&lt;=14,L12=1,F12&gt;=75),0.34+(K12-13)*(0.31-0.34)/(14-13),0)</f>
        <v>0</v>
      </c>
      <c r="P663" s="19"/>
    </row>
    <row r="664" spans="6:16" s="21" customFormat="1" x14ac:dyDescent="0.3">
      <c r="F664" s="21" t="s">
        <v>66</v>
      </c>
      <c r="G664" s="21">
        <v>14</v>
      </c>
      <c r="H664" s="21">
        <v>0</v>
      </c>
      <c r="I664" s="21">
        <v>0</v>
      </c>
      <c r="J664" s="21">
        <f>IF(AND(K13&gt;13,K13&lt;=14,L13=1,F13&gt;=75),0.34+(K13-13)*(0.31-0.34)/(14-13),0)</f>
        <v>0</v>
      </c>
      <c r="P664" s="19"/>
    </row>
    <row r="665" spans="6:16" s="21" customFormat="1" x14ac:dyDescent="0.3">
      <c r="F665" s="21" t="s">
        <v>67</v>
      </c>
      <c r="G665" s="21">
        <v>14</v>
      </c>
      <c r="H665" s="21">
        <v>0</v>
      </c>
      <c r="I665" s="21">
        <v>0</v>
      </c>
      <c r="J665" s="21">
        <f>IF(AND(K14&gt;13,K14&lt;=14,L14=1,F14&gt;=75),0.34+(K14-13)*(0.31-0.34)/(14-13),0)</f>
        <v>0</v>
      </c>
      <c r="P665" s="19"/>
    </row>
    <row r="666" spans="6:16" s="21" customFormat="1" x14ac:dyDescent="0.3">
      <c r="P666" s="19"/>
    </row>
    <row r="667" spans="6:16" s="21" customFormat="1" x14ac:dyDescent="0.3">
      <c r="F667" s="21" t="s">
        <v>58</v>
      </c>
      <c r="G667" s="21">
        <v>15</v>
      </c>
      <c r="H667" s="21">
        <v>0</v>
      </c>
      <c r="I667" s="21">
        <v>0</v>
      </c>
      <c r="J667" s="21">
        <f>IF(AND(K5&gt;14,K5&lt;=15,L5=1,F5&gt;=75),0.31+(K5-14)*(0.28-0.31)/(15-14),0)</f>
        <v>0</v>
      </c>
      <c r="P667" s="19"/>
    </row>
    <row r="668" spans="6:16" s="21" customFormat="1" x14ac:dyDescent="0.3">
      <c r="F668" s="21" t="s">
        <v>59</v>
      </c>
      <c r="G668" s="21">
        <v>15</v>
      </c>
      <c r="H668" s="21">
        <v>0</v>
      </c>
      <c r="I668" s="21">
        <v>0</v>
      </c>
      <c r="J668" s="21">
        <f>IF(AND(K6&gt;14,K6&lt;=15,L6=1,F6&gt;=75),0.31+(K6-14)*(0.28-0.31)/(15-14),0)</f>
        <v>0</v>
      </c>
      <c r="P668" s="19"/>
    </row>
    <row r="669" spans="6:16" s="21" customFormat="1" x14ac:dyDescent="0.3">
      <c r="F669" s="21" t="s">
        <v>60</v>
      </c>
      <c r="G669" s="21">
        <v>15</v>
      </c>
      <c r="H669" s="21">
        <v>0</v>
      </c>
      <c r="I669" s="21">
        <v>0</v>
      </c>
      <c r="J669" s="21">
        <f>IF(AND(K7&gt;14,K7&lt;=15,L7=1,F7&gt;=75),0.31+(K7-14)*(0.28-0.31)/(15-14),0)</f>
        <v>0</v>
      </c>
      <c r="P669" s="19"/>
    </row>
    <row r="670" spans="6:16" s="21" customFormat="1" x14ac:dyDescent="0.3">
      <c r="F670" s="21" t="s">
        <v>61</v>
      </c>
      <c r="G670" s="21">
        <v>15</v>
      </c>
      <c r="H670" s="21">
        <v>0</v>
      </c>
      <c r="I670" s="21">
        <v>0</v>
      </c>
      <c r="J670" s="21">
        <f>IF(AND(K8&gt;14,K8&lt;=15,L8=1,F8&gt;=75),0.31+(K8-14)*(0.28-0.31)/(15-14),0)</f>
        <v>0</v>
      </c>
      <c r="P670" s="19"/>
    </row>
    <row r="671" spans="6:16" s="21" customFormat="1" x14ac:dyDescent="0.3">
      <c r="F671" s="21" t="s">
        <v>62</v>
      </c>
      <c r="G671" s="21">
        <v>15</v>
      </c>
      <c r="H671" s="21">
        <v>0</v>
      </c>
      <c r="I671" s="21">
        <v>0</v>
      </c>
      <c r="J671" s="21">
        <f>IF(AND(K9&gt;14,K9&lt;=15,L9=1,F9&gt;=75),0.31+(K9-14)*(0.28-0.31)/(15-14),0)</f>
        <v>0</v>
      </c>
      <c r="P671" s="19"/>
    </row>
    <row r="672" spans="6:16" s="21" customFormat="1" x14ac:dyDescent="0.3">
      <c r="F672" s="21" t="s">
        <v>63</v>
      </c>
      <c r="G672" s="21">
        <v>15</v>
      </c>
      <c r="H672" s="21">
        <v>0</v>
      </c>
      <c r="I672" s="21">
        <v>0</v>
      </c>
      <c r="J672" s="21">
        <f>IF(AND(K10&gt;14,K10&lt;=15,L10=1,F10&gt;=75),0.31+(K10-14)*(0.28-0.31)/(15-14),0)</f>
        <v>0</v>
      </c>
      <c r="P672" s="19"/>
    </row>
    <row r="673" spans="4:16" s="21" customFormat="1" x14ac:dyDescent="0.3">
      <c r="F673" s="21" t="s">
        <v>64</v>
      </c>
      <c r="G673" s="21">
        <v>15</v>
      </c>
      <c r="H673" s="21">
        <v>0</v>
      </c>
      <c r="I673" s="21">
        <v>0</v>
      </c>
      <c r="J673" s="21">
        <f>IF(AND(K11&gt;14,K11&lt;=15,L11=1,F11&gt;=75),0.31+(K11-14)*(0.28-0.31)/(15-14),0)</f>
        <v>0</v>
      </c>
      <c r="P673" s="19"/>
    </row>
    <row r="674" spans="4:16" s="21" customFormat="1" x14ac:dyDescent="0.3">
      <c r="F674" s="21" t="s">
        <v>65</v>
      </c>
      <c r="G674" s="21">
        <v>15</v>
      </c>
      <c r="H674" s="21">
        <v>0</v>
      </c>
      <c r="I674" s="21">
        <v>0</v>
      </c>
      <c r="J674" s="21">
        <f>IF(AND(K12&gt;14,K12&lt;=15,L12=1,F12&gt;=75),0.31+(K12-14)*(0.28-0.31)/(15-14),0)</f>
        <v>0</v>
      </c>
      <c r="P674" s="19"/>
    </row>
    <row r="675" spans="4:16" s="21" customFormat="1" x14ac:dyDescent="0.3">
      <c r="F675" s="21" t="s">
        <v>66</v>
      </c>
      <c r="G675" s="21">
        <v>15</v>
      </c>
      <c r="H675" s="21">
        <v>0</v>
      </c>
      <c r="I675" s="21">
        <v>0</v>
      </c>
      <c r="J675" s="21">
        <f>IF(AND(K13&gt;14,K13&lt;=15,L13=1,F13&gt;=75),0.31+(K13-14)*(0.28-0.31)/(15-14),0)</f>
        <v>0</v>
      </c>
      <c r="P675" s="19"/>
    </row>
    <row r="676" spans="4:16" s="21" customFormat="1" x14ac:dyDescent="0.3">
      <c r="F676" s="21" t="s">
        <v>67</v>
      </c>
      <c r="G676" s="21">
        <v>15</v>
      </c>
      <c r="H676" s="21">
        <v>0</v>
      </c>
      <c r="I676" s="21">
        <v>0</v>
      </c>
      <c r="J676" s="21">
        <f>IF(AND(K14&gt;14,K14&lt;=15,L14=1,F14&gt;=75),0.31+(K14-14)*(0.28-0.31)/(15-14),0)</f>
        <v>0</v>
      </c>
      <c r="P676" s="19"/>
    </row>
    <row r="677" spans="4:16" s="21" customFormat="1" x14ac:dyDescent="0.3">
      <c r="P677" s="19"/>
    </row>
    <row r="678" spans="4:16" s="21" customFormat="1" x14ac:dyDescent="0.3">
      <c r="P678" s="19"/>
    </row>
    <row r="679" spans="4:16" s="21" customFormat="1" x14ac:dyDescent="0.3">
      <c r="D679" s="21" t="s">
        <v>77</v>
      </c>
      <c r="E679" s="21" t="s">
        <v>78</v>
      </c>
      <c r="H679" s="21">
        <v>8</v>
      </c>
      <c r="I679" s="21">
        <v>2</v>
      </c>
      <c r="J679" s="21">
        <v>1</v>
      </c>
      <c r="L679" s="21" t="s">
        <v>68</v>
      </c>
      <c r="P679" s="19"/>
    </row>
    <row r="680" spans="4:16" s="21" customFormat="1" x14ac:dyDescent="0.3">
      <c r="E680" s="21" t="s">
        <v>57</v>
      </c>
      <c r="F680" s="21" t="s">
        <v>58</v>
      </c>
      <c r="G680" s="21">
        <v>0.1</v>
      </c>
      <c r="H680" s="21">
        <f>IF(AND(K5&gt;0,K5&lt;=0.1),1,0)</f>
        <v>0</v>
      </c>
      <c r="I680" s="21">
        <f>IF(AND(K5&gt;0,K5&lt;=0.1),1,0)</f>
        <v>0</v>
      </c>
      <c r="J680" s="21">
        <f>IF(AND(K5&gt;0,K5&lt;=0.1),1,0)</f>
        <v>0</v>
      </c>
      <c r="L680" s="21">
        <f>MAX(H680:J680,H692:J692,H703:J703,H714:J714,H725:J725,H736:J736,H747:J747,H758:J758,H769:J769,H780:J780,H791:J791,H802:J802,H813:J813,H824:J824,H835:J835,H846:J846,H857:J857,H868:J868)</f>
        <v>0</v>
      </c>
      <c r="P680" s="19"/>
    </row>
    <row r="681" spans="4:16" s="21" customFormat="1" x14ac:dyDescent="0.3">
      <c r="F681" s="21" t="s">
        <v>59</v>
      </c>
      <c r="G681" s="21">
        <v>0.1</v>
      </c>
      <c r="H681" s="21">
        <f>IF(AND(K6&gt;0,K6&lt;=0.1),1,0)</f>
        <v>0</v>
      </c>
      <c r="I681" s="21">
        <f>IF(AND(K6&gt;0,K6&lt;=0.1),1,0)</f>
        <v>0</v>
      </c>
      <c r="J681" s="21">
        <f>IF(AND(K6&gt;0,K6&lt;=0.1),1,0)</f>
        <v>0</v>
      </c>
      <c r="L681" s="21">
        <f>MAX(H681:J681,H693:J693,H704:J704,H715:J715,H726:J726,H737:J737,H748:J748,H759:J759,H770:J770,H781:J781,H792:J792,H803:J803,H814:J814,H825:J825,H836:J836,H847:J847,H858:J858,H869:J869)</f>
        <v>0</v>
      </c>
      <c r="P681" s="19"/>
    </row>
    <row r="682" spans="4:16" s="21" customFormat="1" x14ac:dyDescent="0.3">
      <c r="F682" s="21" t="s">
        <v>60</v>
      </c>
      <c r="G682" s="21">
        <v>0.1</v>
      </c>
      <c r="H682" s="21">
        <f>IF(AND(K7&gt;0,K7&lt;=0.1),1,0)</f>
        <v>0</v>
      </c>
      <c r="I682" s="21">
        <f>IF(AND(K7&gt;0,K7&lt;=0.1),1,0)</f>
        <v>0</v>
      </c>
      <c r="J682" s="21">
        <f>IF(AND(K7&gt;0,K7&lt;=0.1),1,0)</f>
        <v>0</v>
      </c>
      <c r="L682" s="21">
        <f t="shared" ref="L682:L689" si="130">MAX(H682:J682,H694:J694,H705:J705,H716:J716,H727:J727,H738:J738,H749:J749,H760:J760,H771:J771,H782:J782,H793:J793,H804:J804,H815:J815,H826:J826,H837:J837,H848:J848,H859:J859,H870:J870)</f>
        <v>0</v>
      </c>
      <c r="P682" s="19"/>
    </row>
    <row r="683" spans="4:16" s="21" customFormat="1" x14ac:dyDescent="0.3">
      <c r="F683" s="21" t="s">
        <v>61</v>
      </c>
      <c r="G683" s="21">
        <v>0.1</v>
      </c>
      <c r="H683" s="21">
        <f>IF(AND(K8&gt;0,K8&lt;=0.1),1,0)</f>
        <v>0</v>
      </c>
      <c r="I683" s="21">
        <f>IF(AND(K8&gt;0,K8&lt;=0.1),1,0)</f>
        <v>0</v>
      </c>
      <c r="J683" s="21">
        <f>IF(AND(K8&gt;0,K8&lt;=0.1),1,0)</f>
        <v>0</v>
      </c>
      <c r="L683" s="21">
        <f t="shared" si="130"/>
        <v>0</v>
      </c>
      <c r="P683" s="19"/>
    </row>
    <row r="684" spans="4:16" s="21" customFormat="1" x14ac:dyDescent="0.3">
      <c r="F684" s="21" t="s">
        <v>62</v>
      </c>
      <c r="G684" s="21">
        <v>0.1</v>
      </c>
      <c r="H684" s="21">
        <f>IF(AND(K9&gt;0,K9&lt;=0.1),1,0)</f>
        <v>0</v>
      </c>
      <c r="I684" s="21">
        <f>IF(AND(K9&gt;0,K9&lt;=0.1),1,0)</f>
        <v>0</v>
      </c>
      <c r="J684" s="21">
        <f>IF(AND(K9&gt;0,K9&lt;=0.1),1,0)</f>
        <v>0</v>
      </c>
      <c r="L684" s="21">
        <f t="shared" si="130"/>
        <v>0</v>
      </c>
      <c r="P684" s="19"/>
    </row>
    <row r="685" spans="4:16" s="21" customFormat="1" x14ac:dyDescent="0.3">
      <c r="F685" s="21" t="s">
        <v>63</v>
      </c>
      <c r="G685" s="21">
        <v>0.1</v>
      </c>
      <c r="H685" s="21">
        <f>IF(AND(K10&gt;0,K10&lt;=0.1),1,0)</f>
        <v>0</v>
      </c>
      <c r="I685" s="21">
        <f>IF(AND(K10&gt;0,K10&lt;=0.1),1,0)</f>
        <v>0</v>
      </c>
      <c r="J685" s="21">
        <f>IF(AND(K10&gt;0,K10&lt;=0.1),1,0)</f>
        <v>0</v>
      </c>
      <c r="L685" s="21">
        <f t="shared" si="130"/>
        <v>0</v>
      </c>
      <c r="P685" s="19"/>
    </row>
    <row r="686" spans="4:16" s="21" customFormat="1" x14ac:dyDescent="0.3">
      <c r="F686" s="21" t="s">
        <v>64</v>
      </c>
      <c r="G686" s="21">
        <v>0.1</v>
      </c>
      <c r="H686" s="21">
        <f>IF(AND(K11&gt;0,K11&lt;=0.1),1,0)</f>
        <v>0</v>
      </c>
      <c r="I686" s="21">
        <f>IF(AND(K11&gt;0,K11&lt;=0.1),1,0)</f>
        <v>0</v>
      </c>
      <c r="J686" s="21">
        <f>IF(AND(K11&gt;0,K11&lt;=0.1),1,0)</f>
        <v>0</v>
      </c>
      <c r="L686" s="21">
        <f t="shared" si="130"/>
        <v>0</v>
      </c>
      <c r="P686" s="19"/>
    </row>
    <row r="687" spans="4:16" s="21" customFormat="1" x14ac:dyDescent="0.3">
      <c r="F687" s="21" t="s">
        <v>65</v>
      </c>
      <c r="G687" s="21">
        <v>0.1</v>
      </c>
      <c r="H687" s="21">
        <f>IF(AND(K12&gt;0,K12&lt;=0.1),1,0)</f>
        <v>0</v>
      </c>
      <c r="I687" s="21">
        <f>IF(AND(K12&gt;0,K12&lt;=0.1),1,0)</f>
        <v>0</v>
      </c>
      <c r="J687" s="21">
        <f>IF(AND(K12&gt;0,K12&lt;=0.1),1,0)</f>
        <v>0</v>
      </c>
      <c r="L687" s="21">
        <f t="shared" si="130"/>
        <v>0</v>
      </c>
      <c r="P687" s="19"/>
    </row>
    <row r="688" spans="4:16" s="21" customFormat="1" x14ac:dyDescent="0.3">
      <c r="F688" s="21" t="s">
        <v>66</v>
      </c>
      <c r="G688" s="21">
        <v>0.1</v>
      </c>
      <c r="H688" s="21">
        <f>IF(AND(K13&gt;0,K13&lt;=0.1),1,0)</f>
        <v>0</v>
      </c>
      <c r="I688" s="21">
        <f>IF(AND(K13&gt;0,K13&lt;=0.1),1,0)</f>
        <v>0</v>
      </c>
      <c r="J688" s="21">
        <f>IF(AND(K13&gt;0,K13&lt;=0.1),1,0)</f>
        <v>0</v>
      </c>
      <c r="L688" s="21">
        <f t="shared" si="130"/>
        <v>0</v>
      </c>
      <c r="P688" s="19"/>
    </row>
    <row r="689" spans="6:16" s="21" customFormat="1" x14ac:dyDescent="0.3">
      <c r="F689" s="21" t="s">
        <v>67</v>
      </c>
      <c r="G689" s="21">
        <v>0.1</v>
      </c>
      <c r="H689" s="21">
        <f>IF(AND(K14&gt;0,K14&lt;=0.1),1,0)</f>
        <v>0</v>
      </c>
      <c r="I689" s="21">
        <f>IF(AND(K14&gt;0,K14&lt;=0.1),1,0)</f>
        <v>0</v>
      </c>
      <c r="J689" s="21">
        <f>IF(AND(K14&gt;0,K14&lt;=0.1),1,0)</f>
        <v>0</v>
      </c>
      <c r="L689" s="21">
        <f t="shared" si="130"/>
        <v>0</v>
      </c>
      <c r="P689" s="19"/>
    </row>
    <row r="690" spans="6:16" s="21" customFormat="1" x14ac:dyDescent="0.3">
      <c r="P690" s="19"/>
    </row>
    <row r="691" spans="6:16" s="21" customFormat="1" x14ac:dyDescent="0.3">
      <c r="P691" s="19"/>
    </row>
    <row r="692" spans="6:16" s="21" customFormat="1" x14ac:dyDescent="0.3">
      <c r="F692" s="21" t="s">
        <v>58</v>
      </c>
      <c r="G692" s="21">
        <v>0.2</v>
      </c>
      <c r="H692" s="21">
        <f t="shared" ref="H692:H701" si="131">IF(AND(K5&gt;0.1,K5&lt;=0.2,L5=8),1+(K5-0.1)*(0.85-1)/(0.2-0.1),0)</f>
        <v>0</v>
      </c>
      <c r="I692" s="21">
        <f t="shared" ref="I692:I701" si="132">IF(AND(K5&gt;0.1,K5&lt;=0.2,L5=2),1+(K5-0.1)*(0.95-1)/(0.2-0.1),0)</f>
        <v>0</v>
      </c>
      <c r="J692" s="21">
        <f t="shared" ref="J692:J701" si="133">IF(AND(K5&gt;0.1,K5&lt;=0.2,L205=1),1,0)</f>
        <v>0</v>
      </c>
      <c r="P692" s="19"/>
    </row>
    <row r="693" spans="6:16" s="21" customFormat="1" x14ac:dyDescent="0.3">
      <c r="F693" s="21" t="s">
        <v>59</v>
      </c>
      <c r="G693" s="21">
        <v>0.2</v>
      </c>
      <c r="H693" s="21">
        <f t="shared" si="131"/>
        <v>0</v>
      </c>
      <c r="I693" s="21">
        <f t="shared" si="132"/>
        <v>0</v>
      </c>
      <c r="J693" s="21">
        <f t="shared" si="133"/>
        <v>0</v>
      </c>
      <c r="P693" s="19"/>
    </row>
    <row r="694" spans="6:16" s="21" customFormat="1" x14ac:dyDescent="0.3">
      <c r="F694" s="21" t="s">
        <v>60</v>
      </c>
      <c r="G694" s="21">
        <v>0.2</v>
      </c>
      <c r="H694" s="21">
        <f t="shared" si="131"/>
        <v>0</v>
      </c>
      <c r="I694" s="21">
        <f t="shared" si="132"/>
        <v>0</v>
      </c>
      <c r="J694" s="21">
        <f t="shared" si="133"/>
        <v>0</v>
      </c>
      <c r="P694" s="19"/>
    </row>
    <row r="695" spans="6:16" s="21" customFormat="1" x14ac:dyDescent="0.3">
      <c r="F695" s="21" t="s">
        <v>61</v>
      </c>
      <c r="G695" s="21">
        <v>0.2</v>
      </c>
      <c r="H695" s="21">
        <f t="shared" si="131"/>
        <v>0</v>
      </c>
      <c r="I695" s="21">
        <f t="shared" si="132"/>
        <v>0</v>
      </c>
      <c r="J695" s="21">
        <f t="shared" si="133"/>
        <v>0</v>
      </c>
      <c r="P695" s="19"/>
    </row>
    <row r="696" spans="6:16" s="21" customFormat="1" x14ac:dyDescent="0.3">
      <c r="F696" s="21" t="s">
        <v>62</v>
      </c>
      <c r="G696" s="21">
        <v>0.2</v>
      </c>
      <c r="H696" s="21">
        <f t="shared" si="131"/>
        <v>0</v>
      </c>
      <c r="I696" s="21">
        <f t="shared" si="132"/>
        <v>0</v>
      </c>
      <c r="J696" s="21">
        <f t="shared" si="133"/>
        <v>0</v>
      </c>
      <c r="P696" s="19"/>
    </row>
    <row r="697" spans="6:16" s="21" customFormat="1" x14ac:dyDescent="0.3">
      <c r="F697" s="21" t="s">
        <v>63</v>
      </c>
      <c r="G697" s="21">
        <v>0.2</v>
      </c>
      <c r="H697" s="21">
        <f t="shared" si="131"/>
        <v>0</v>
      </c>
      <c r="I697" s="21">
        <f t="shared" si="132"/>
        <v>0</v>
      </c>
      <c r="J697" s="21">
        <f t="shared" si="133"/>
        <v>0</v>
      </c>
      <c r="P697" s="19"/>
    </row>
    <row r="698" spans="6:16" s="21" customFormat="1" x14ac:dyDescent="0.3">
      <c r="F698" s="21" t="s">
        <v>64</v>
      </c>
      <c r="G698" s="21">
        <v>0.2</v>
      </c>
      <c r="H698" s="21">
        <f t="shared" si="131"/>
        <v>0</v>
      </c>
      <c r="I698" s="21">
        <f t="shared" si="132"/>
        <v>0</v>
      </c>
      <c r="J698" s="21">
        <f t="shared" si="133"/>
        <v>0</v>
      </c>
      <c r="P698" s="19"/>
    </row>
    <row r="699" spans="6:16" s="21" customFormat="1" x14ac:dyDescent="0.3">
      <c r="F699" s="21" t="s">
        <v>65</v>
      </c>
      <c r="G699" s="21">
        <v>0.2</v>
      </c>
      <c r="H699" s="21">
        <f t="shared" si="131"/>
        <v>0</v>
      </c>
      <c r="I699" s="21">
        <f t="shared" si="132"/>
        <v>0</v>
      </c>
      <c r="J699" s="21">
        <f t="shared" si="133"/>
        <v>0</v>
      </c>
      <c r="P699" s="19"/>
    </row>
    <row r="700" spans="6:16" s="21" customFormat="1" x14ac:dyDescent="0.3">
      <c r="F700" s="21" t="s">
        <v>66</v>
      </c>
      <c r="G700" s="21">
        <v>0.2</v>
      </c>
      <c r="H700" s="21">
        <f t="shared" si="131"/>
        <v>0</v>
      </c>
      <c r="I700" s="21">
        <f t="shared" si="132"/>
        <v>0</v>
      </c>
      <c r="J700" s="21">
        <f t="shared" si="133"/>
        <v>0</v>
      </c>
      <c r="P700" s="19"/>
    </row>
    <row r="701" spans="6:16" s="21" customFormat="1" x14ac:dyDescent="0.3">
      <c r="F701" s="21" t="s">
        <v>67</v>
      </c>
      <c r="G701" s="21">
        <v>0.2</v>
      </c>
      <c r="H701" s="21">
        <f t="shared" si="131"/>
        <v>0</v>
      </c>
      <c r="I701" s="21">
        <f t="shared" si="132"/>
        <v>0</v>
      </c>
      <c r="J701" s="21">
        <f t="shared" si="133"/>
        <v>0</v>
      </c>
      <c r="P701" s="19"/>
    </row>
    <row r="702" spans="6:16" s="21" customFormat="1" x14ac:dyDescent="0.3">
      <c r="H702" s="21" t="s">
        <v>57</v>
      </c>
      <c r="P702" s="19"/>
    </row>
    <row r="703" spans="6:16" s="21" customFormat="1" x14ac:dyDescent="0.3">
      <c r="F703" s="21" t="s">
        <v>58</v>
      </c>
      <c r="G703" s="21">
        <v>0.5</v>
      </c>
      <c r="H703" s="21">
        <f t="shared" ref="H703:H712" si="134">IF(AND(K5&gt;0.2,K5&lt;=0.5,L5=8),0.85+(K5-0.2)*(0.81-0.85)/(0.5-0.2),0)</f>
        <v>0</v>
      </c>
      <c r="I703" s="21">
        <f t="shared" ref="I703:I712" si="135">IF(AND(K5&gt;0.2,K5&lt;=0.5,L5=2),0.95+(K5-0.2)*(0.92-0.95)/(0.5-0.2),0)</f>
        <v>0</v>
      </c>
      <c r="J703" s="21">
        <f t="shared" ref="J703:J712" si="136">IF(AND(K5&gt;0.2,K5&lt;=0.5,L5=1),1+(K5-0.2)*(0.97-1)/(0.5-0.2),0)</f>
        <v>0</v>
      </c>
      <c r="P703" s="19"/>
    </row>
    <row r="704" spans="6:16" s="21" customFormat="1" x14ac:dyDescent="0.3">
      <c r="F704" s="21" t="s">
        <v>59</v>
      </c>
      <c r="G704" s="21">
        <v>0.5</v>
      </c>
      <c r="H704" s="21">
        <f t="shared" si="134"/>
        <v>0</v>
      </c>
      <c r="I704" s="21">
        <f t="shared" si="135"/>
        <v>0</v>
      </c>
      <c r="J704" s="21">
        <f t="shared" si="136"/>
        <v>0</v>
      </c>
      <c r="P704" s="19"/>
    </row>
    <row r="705" spans="6:16" s="21" customFormat="1" x14ac:dyDescent="0.3">
      <c r="F705" s="21" t="s">
        <v>60</v>
      </c>
      <c r="G705" s="21">
        <v>0.5</v>
      </c>
      <c r="H705" s="21">
        <f t="shared" si="134"/>
        <v>0</v>
      </c>
      <c r="I705" s="21">
        <f t="shared" si="135"/>
        <v>0</v>
      </c>
      <c r="J705" s="21">
        <f t="shared" si="136"/>
        <v>0</v>
      </c>
      <c r="P705" s="19"/>
    </row>
    <row r="706" spans="6:16" s="21" customFormat="1" x14ac:dyDescent="0.3">
      <c r="F706" s="21" t="s">
        <v>61</v>
      </c>
      <c r="G706" s="21">
        <v>0.5</v>
      </c>
      <c r="H706" s="21">
        <f t="shared" si="134"/>
        <v>0</v>
      </c>
      <c r="I706" s="21">
        <f t="shared" si="135"/>
        <v>0</v>
      </c>
      <c r="J706" s="21">
        <f t="shared" si="136"/>
        <v>0</v>
      </c>
      <c r="P706" s="19"/>
    </row>
    <row r="707" spans="6:16" s="21" customFormat="1" x14ac:dyDescent="0.3">
      <c r="F707" s="21" t="s">
        <v>62</v>
      </c>
      <c r="G707" s="21">
        <v>0.5</v>
      </c>
      <c r="H707" s="21">
        <f t="shared" si="134"/>
        <v>0</v>
      </c>
      <c r="I707" s="21">
        <f t="shared" si="135"/>
        <v>0</v>
      </c>
      <c r="J707" s="21">
        <f t="shared" si="136"/>
        <v>0</v>
      </c>
      <c r="P707" s="19"/>
    </row>
    <row r="708" spans="6:16" s="21" customFormat="1" x14ac:dyDescent="0.3">
      <c r="F708" s="21" t="s">
        <v>63</v>
      </c>
      <c r="G708" s="21">
        <v>0.5</v>
      </c>
      <c r="H708" s="21">
        <f t="shared" si="134"/>
        <v>0</v>
      </c>
      <c r="I708" s="21">
        <f t="shared" si="135"/>
        <v>0</v>
      </c>
      <c r="J708" s="21">
        <f t="shared" si="136"/>
        <v>0</v>
      </c>
      <c r="P708" s="19"/>
    </row>
    <row r="709" spans="6:16" s="21" customFormat="1" x14ac:dyDescent="0.3">
      <c r="F709" s="21" t="s">
        <v>64</v>
      </c>
      <c r="G709" s="21">
        <v>0.5</v>
      </c>
      <c r="H709" s="21">
        <f t="shared" si="134"/>
        <v>0</v>
      </c>
      <c r="I709" s="21">
        <f t="shared" si="135"/>
        <v>0</v>
      </c>
      <c r="J709" s="21">
        <f t="shared" si="136"/>
        <v>0</v>
      </c>
      <c r="P709" s="19"/>
    </row>
    <row r="710" spans="6:16" s="21" customFormat="1" x14ac:dyDescent="0.3">
      <c r="F710" s="21" t="s">
        <v>65</v>
      </c>
      <c r="G710" s="21">
        <v>0.5</v>
      </c>
      <c r="H710" s="21">
        <f t="shared" si="134"/>
        <v>0</v>
      </c>
      <c r="I710" s="21">
        <f t="shared" si="135"/>
        <v>0</v>
      </c>
      <c r="J710" s="21">
        <f t="shared" si="136"/>
        <v>0</v>
      </c>
      <c r="P710" s="19"/>
    </row>
    <row r="711" spans="6:16" s="21" customFormat="1" x14ac:dyDescent="0.3">
      <c r="F711" s="21" t="s">
        <v>66</v>
      </c>
      <c r="G711" s="21">
        <v>0.5</v>
      </c>
      <c r="H711" s="21">
        <f t="shared" si="134"/>
        <v>0</v>
      </c>
      <c r="I711" s="21">
        <f t="shared" si="135"/>
        <v>0</v>
      </c>
      <c r="J711" s="21">
        <f t="shared" si="136"/>
        <v>0</v>
      </c>
      <c r="P711" s="19"/>
    </row>
    <row r="712" spans="6:16" s="21" customFormat="1" x14ac:dyDescent="0.3">
      <c r="F712" s="21" t="s">
        <v>67</v>
      </c>
      <c r="G712" s="21">
        <v>0.5</v>
      </c>
      <c r="H712" s="21">
        <f t="shared" si="134"/>
        <v>0</v>
      </c>
      <c r="I712" s="21">
        <f t="shared" si="135"/>
        <v>0</v>
      </c>
      <c r="J712" s="21">
        <f t="shared" si="136"/>
        <v>0</v>
      </c>
      <c r="P712" s="19"/>
    </row>
    <row r="713" spans="6:16" s="21" customFormat="1" x14ac:dyDescent="0.3">
      <c r="G713" s="21" t="s">
        <v>57</v>
      </c>
      <c r="P713" s="19"/>
    </row>
    <row r="714" spans="6:16" s="21" customFormat="1" x14ac:dyDescent="0.3">
      <c r="F714" s="21" t="s">
        <v>58</v>
      </c>
      <c r="G714" s="21">
        <v>1</v>
      </c>
      <c r="H714" s="21">
        <f t="shared" ref="H714:H723" si="137">IF(AND(K5&gt;0.5,K5&lt;=1,L5=8),0.81+(K5-0.5)*(0.75-0.81)/(1-0.5),0)</f>
        <v>0</v>
      </c>
      <c r="I714" s="21">
        <f t="shared" ref="I714:I723" si="138">IF(AND(K5&gt;0.5,K5&lt;=1,L5=2),0.92+(K5-0.5)*(0.88-0.92)/(1-0.5),0)</f>
        <v>0</v>
      </c>
      <c r="J714" s="21">
        <f t="shared" ref="J714:J723" si="139">IF(AND(K5&gt;0.5,K5&lt;=1,L5=1),0.97+(K5-0.5)*(0.94-0.97)/(1-0.5),0)</f>
        <v>0</v>
      </c>
      <c r="P714" s="19"/>
    </row>
    <row r="715" spans="6:16" s="21" customFormat="1" x14ac:dyDescent="0.3">
      <c r="F715" s="21" t="s">
        <v>59</v>
      </c>
      <c r="G715" s="21">
        <v>1</v>
      </c>
      <c r="H715" s="21">
        <f t="shared" si="137"/>
        <v>0</v>
      </c>
      <c r="I715" s="21">
        <f t="shared" si="138"/>
        <v>0</v>
      </c>
      <c r="J715" s="21">
        <f t="shared" si="139"/>
        <v>0</v>
      </c>
      <c r="P715" s="19"/>
    </row>
    <row r="716" spans="6:16" s="21" customFormat="1" x14ac:dyDescent="0.3">
      <c r="F716" s="21" t="s">
        <v>60</v>
      </c>
      <c r="G716" s="21">
        <v>1</v>
      </c>
      <c r="H716" s="21">
        <f t="shared" si="137"/>
        <v>0</v>
      </c>
      <c r="I716" s="21">
        <f t="shared" si="138"/>
        <v>0</v>
      </c>
      <c r="J716" s="21">
        <f t="shared" si="139"/>
        <v>0</v>
      </c>
      <c r="P716" s="19"/>
    </row>
    <row r="717" spans="6:16" s="21" customFormat="1" x14ac:dyDescent="0.3">
      <c r="F717" s="21" t="s">
        <v>61</v>
      </c>
      <c r="G717" s="21">
        <v>1</v>
      </c>
      <c r="H717" s="21">
        <f t="shared" si="137"/>
        <v>0</v>
      </c>
      <c r="I717" s="21">
        <f t="shared" si="138"/>
        <v>0</v>
      </c>
      <c r="J717" s="21">
        <f t="shared" si="139"/>
        <v>0</v>
      </c>
      <c r="P717" s="19"/>
    </row>
    <row r="718" spans="6:16" s="21" customFormat="1" x14ac:dyDescent="0.3">
      <c r="F718" s="21" t="s">
        <v>62</v>
      </c>
      <c r="G718" s="21">
        <v>1</v>
      </c>
      <c r="H718" s="21">
        <f t="shared" si="137"/>
        <v>0</v>
      </c>
      <c r="I718" s="21">
        <f t="shared" si="138"/>
        <v>0</v>
      </c>
      <c r="J718" s="21">
        <f t="shared" si="139"/>
        <v>0</v>
      </c>
      <c r="P718" s="19"/>
    </row>
    <row r="719" spans="6:16" s="21" customFormat="1" x14ac:dyDescent="0.3">
      <c r="F719" s="21" t="s">
        <v>63</v>
      </c>
      <c r="G719" s="21">
        <v>1</v>
      </c>
      <c r="H719" s="21">
        <f t="shared" si="137"/>
        <v>0</v>
      </c>
      <c r="I719" s="21">
        <f t="shared" si="138"/>
        <v>0</v>
      </c>
      <c r="J719" s="21">
        <f t="shared" si="139"/>
        <v>0</v>
      </c>
      <c r="P719" s="19"/>
    </row>
    <row r="720" spans="6:16" s="21" customFormat="1" x14ac:dyDescent="0.3">
      <c r="F720" s="21" t="s">
        <v>64</v>
      </c>
      <c r="G720" s="21">
        <v>1</v>
      </c>
      <c r="H720" s="21">
        <f t="shared" si="137"/>
        <v>0</v>
      </c>
      <c r="I720" s="21">
        <f t="shared" si="138"/>
        <v>0</v>
      </c>
      <c r="J720" s="21">
        <f t="shared" si="139"/>
        <v>0</v>
      </c>
      <c r="P720" s="19"/>
    </row>
    <row r="721" spans="6:16" s="21" customFormat="1" x14ac:dyDescent="0.3">
      <c r="F721" s="21" t="s">
        <v>65</v>
      </c>
      <c r="G721" s="21">
        <v>1</v>
      </c>
      <c r="H721" s="21">
        <f t="shared" si="137"/>
        <v>0</v>
      </c>
      <c r="I721" s="21">
        <f t="shared" si="138"/>
        <v>0</v>
      </c>
      <c r="J721" s="21">
        <f t="shared" si="139"/>
        <v>0</v>
      </c>
      <c r="P721" s="19"/>
    </row>
    <row r="722" spans="6:16" s="21" customFormat="1" x14ac:dyDescent="0.3">
      <c r="F722" s="21" t="s">
        <v>66</v>
      </c>
      <c r="G722" s="21">
        <v>1</v>
      </c>
      <c r="H722" s="21">
        <f t="shared" si="137"/>
        <v>0</v>
      </c>
      <c r="I722" s="21">
        <f t="shared" si="138"/>
        <v>0</v>
      </c>
      <c r="J722" s="21">
        <f t="shared" si="139"/>
        <v>0</v>
      </c>
      <c r="P722" s="19"/>
    </row>
    <row r="723" spans="6:16" s="21" customFormat="1" x14ac:dyDescent="0.3">
      <c r="F723" s="21" t="s">
        <v>67</v>
      </c>
      <c r="G723" s="21">
        <v>1</v>
      </c>
      <c r="H723" s="21">
        <f t="shared" si="137"/>
        <v>0</v>
      </c>
      <c r="I723" s="21">
        <f t="shared" si="138"/>
        <v>0</v>
      </c>
      <c r="J723" s="21">
        <f t="shared" si="139"/>
        <v>0</v>
      </c>
      <c r="P723" s="19"/>
    </row>
    <row r="724" spans="6:16" s="21" customFormat="1" x14ac:dyDescent="0.3">
      <c r="P724" s="19"/>
    </row>
    <row r="725" spans="6:16" s="21" customFormat="1" x14ac:dyDescent="0.3">
      <c r="F725" s="21" t="s">
        <v>58</v>
      </c>
      <c r="G725" s="21">
        <v>2</v>
      </c>
      <c r="H725" s="21">
        <f t="shared" ref="H725:H734" si="140">IF(AND(K5&gt;1,K5&lt;=2,L5=8),0.75+(K5-1)*(0.65-0.75)/(2-1),0)</f>
        <v>0</v>
      </c>
      <c r="I725" s="21">
        <f t="shared" ref="I725:I734" si="141">IF(AND(K5&gt;1,K5&lt;=2,L5=2),0.88+(K5-1)*(0.84-0.88)/(2-1),0)</f>
        <v>0</v>
      </c>
      <c r="J725" s="21">
        <f t="shared" ref="J725:J734" si="142">IF(AND(K5&gt;1,K5&lt;=2,L5=1),0.94+(K5-1)*(0.91-0.94)/(2-1),0)</f>
        <v>0</v>
      </c>
      <c r="P725" s="19"/>
    </row>
    <row r="726" spans="6:16" s="21" customFormat="1" x14ac:dyDescent="0.3">
      <c r="F726" s="21" t="s">
        <v>59</v>
      </c>
      <c r="G726" s="21">
        <v>2</v>
      </c>
      <c r="H726" s="21">
        <f t="shared" si="140"/>
        <v>0</v>
      </c>
      <c r="I726" s="21">
        <f t="shared" si="141"/>
        <v>0</v>
      </c>
      <c r="J726" s="21">
        <f t="shared" si="142"/>
        <v>0</v>
      </c>
      <c r="P726" s="19"/>
    </row>
    <row r="727" spans="6:16" s="21" customFormat="1" x14ac:dyDescent="0.3">
      <c r="F727" s="21" t="s">
        <v>60</v>
      </c>
      <c r="G727" s="21">
        <v>2</v>
      </c>
      <c r="H727" s="21">
        <f t="shared" si="140"/>
        <v>0</v>
      </c>
      <c r="I727" s="21">
        <f t="shared" si="141"/>
        <v>0</v>
      </c>
      <c r="J727" s="21">
        <f t="shared" si="142"/>
        <v>0</v>
      </c>
      <c r="P727" s="19"/>
    </row>
    <row r="728" spans="6:16" s="21" customFormat="1" x14ac:dyDescent="0.3">
      <c r="F728" s="21" t="s">
        <v>61</v>
      </c>
      <c r="G728" s="21">
        <v>2</v>
      </c>
      <c r="H728" s="21">
        <f t="shared" si="140"/>
        <v>0</v>
      </c>
      <c r="I728" s="21">
        <f t="shared" si="141"/>
        <v>0</v>
      </c>
      <c r="J728" s="21">
        <f t="shared" si="142"/>
        <v>0</v>
      </c>
      <c r="P728" s="19"/>
    </row>
    <row r="729" spans="6:16" s="21" customFormat="1" x14ac:dyDescent="0.3">
      <c r="F729" s="21" t="s">
        <v>62</v>
      </c>
      <c r="G729" s="21">
        <v>2</v>
      </c>
      <c r="H729" s="21">
        <f t="shared" si="140"/>
        <v>0</v>
      </c>
      <c r="I729" s="21">
        <f t="shared" si="141"/>
        <v>0</v>
      </c>
      <c r="J729" s="21">
        <f t="shared" si="142"/>
        <v>0</v>
      </c>
      <c r="P729" s="19"/>
    </row>
    <row r="730" spans="6:16" s="21" customFormat="1" x14ac:dyDescent="0.3">
      <c r="F730" s="21" t="s">
        <v>63</v>
      </c>
      <c r="G730" s="21">
        <v>2</v>
      </c>
      <c r="H730" s="21">
        <f t="shared" si="140"/>
        <v>0</v>
      </c>
      <c r="I730" s="21">
        <f t="shared" si="141"/>
        <v>0</v>
      </c>
      <c r="J730" s="21">
        <f t="shared" si="142"/>
        <v>0</v>
      </c>
      <c r="P730" s="19"/>
    </row>
    <row r="731" spans="6:16" s="21" customFormat="1" x14ac:dyDescent="0.3">
      <c r="F731" s="21" t="s">
        <v>64</v>
      </c>
      <c r="G731" s="21">
        <v>2</v>
      </c>
      <c r="H731" s="21">
        <f t="shared" si="140"/>
        <v>0</v>
      </c>
      <c r="I731" s="21">
        <f t="shared" si="141"/>
        <v>0</v>
      </c>
      <c r="J731" s="21">
        <f t="shared" si="142"/>
        <v>0</v>
      </c>
      <c r="P731" s="19"/>
    </row>
    <row r="732" spans="6:16" s="21" customFormat="1" x14ac:dyDescent="0.3">
      <c r="F732" s="21" t="s">
        <v>65</v>
      </c>
      <c r="G732" s="21">
        <v>2</v>
      </c>
      <c r="H732" s="21">
        <f t="shared" si="140"/>
        <v>0</v>
      </c>
      <c r="I732" s="21">
        <f t="shared" si="141"/>
        <v>0</v>
      </c>
      <c r="J732" s="21">
        <f t="shared" si="142"/>
        <v>0</v>
      </c>
      <c r="P732" s="19"/>
    </row>
    <row r="733" spans="6:16" s="21" customFormat="1" x14ac:dyDescent="0.3">
      <c r="F733" s="21" t="s">
        <v>66</v>
      </c>
      <c r="G733" s="21">
        <v>2</v>
      </c>
      <c r="H733" s="21">
        <f t="shared" si="140"/>
        <v>0</v>
      </c>
      <c r="I733" s="21">
        <f t="shared" si="141"/>
        <v>0</v>
      </c>
      <c r="J733" s="21">
        <f t="shared" si="142"/>
        <v>0</v>
      </c>
      <c r="P733" s="19"/>
    </row>
    <row r="734" spans="6:16" s="21" customFormat="1" x14ac:dyDescent="0.3">
      <c r="F734" s="21" t="s">
        <v>67</v>
      </c>
      <c r="G734" s="21">
        <v>2</v>
      </c>
      <c r="H734" s="21">
        <f t="shared" si="140"/>
        <v>0</v>
      </c>
      <c r="I734" s="21">
        <f t="shared" si="141"/>
        <v>0</v>
      </c>
      <c r="J734" s="21">
        <f t="shared" si="142"/>
        <v>0</v>
      </c>
      <c r="P734" s="19"/>
    </row>
    <row r="735" spans="6:16" s="21" customFormat="1" x14ac:dyDescent="0.3">
      <c r="P735" s="19"/>
    </row>
    <row r="736" spans="6:16" s="21" customFormat="1" x14ac:dyDescent="0.3">
      <c r="F736" s="21" t="s">
        <v>58</v>
      </c>
      <c r="G736" s="21">
        <v>3</v>
      </c>
      <c r="H736" s="21">
        <f t="shared" ref="H736:H745" si="143">IF(AND(K5&gt;2,K5&lt;=3,L5=8),0.65+(K5-2)*(0.55-0.65)/(3-2),0)</f>
        <v>0</v>
      </c>
      <c r="I736" s="21">
        <f t="shared" ref="I736:I745" si="144">IF(AND(K5&gt;2,K5&lt;=3,L5=2),0.84+(K5-2)*(0.79-0.84)/(3-2),0)</f>
        <v>0</v>
      </c>
      <c r="J736" s="21">
        <f t="shared" ref="J736:J745" si="145">IF(AND(K5&gt;2,K5&lt;=3,L5=1),0.91+(K5-2)*(0.88-0.91)/(3-2),0)</f>
        <v>0</v>
      </c>
      <c r="P736" s="19"/>
    </row>
    <row r="737" spans="6:16" s="21" customFormat="1" x14ac:dyDescent="0.3">
      <c r="F737" s="21" t="s">
        <v>59</v>
      </c>
      <c r="G737" s="21">
        <v>3</v>
      </c>
      <c r="H737" s="21">
        <f t="shared" si="143"/>
        <v>0</v>
      </c>
      <c r="I737" s="21">
        <f t="shared" si="144"/>
        <v>0</v>
      </c>
      <c r="J737" s="21">
        <f t="shared" si="145"/>
        <v>0</v>
      </c>
      <c r="P737" s="19"/>
    </row>
    <row r="738" spans="6:16" s="21" customFormat="1" x14ac:dyDescent="0.3">
      <c r="F738" s="21" t="s">
        <v>60</v>
      </c>
      <c r="G738" s="21">
        <v>3</v>
      </c>
      <c r="H738" s="21">
        <f t="shared" si="143"/>
        <v>0</v>
      </c>
      <c r="I738" s="21">
        <f t="shared" si="144"/>
        <v>0</v>
      </c>
      <c r="J738" s="21">
        <f t="shared" si="145"/>
        <v>0</v>
      </c>
      <c r="P738" s="19"/>
    </row>
    <row r="739" spans="6:16" s="21" customFormat="1" x14ac:dyDescent="0.3">
      <c r="F739" s="21" t="s">
        <v>61</v>
      </c>
      <c r="G739" s="21">
        <v>3</v>
      </c>
      <c r="H739" s="21">
        <f t="shared" si="143"/>
        <v>0</v>
      </c>
      <c r="I739" s="21">
        <f t="shared" si="144"/>
        <v>0</v>
      </c>
      <c r="J739" s="21">
        <f t="shared" si="145"/>
        <v>0</v>
      </c>
      <c r="P739" s="19"/>
    </row>
    <row r="740" spans="6:16" s="21" customFormat="1" x14ac:dyDescent="0.3">
      <c r="F740" s="21" t="s">
        <v>62</v>
      </c>
      <c r="G740" s="21">
        <v>3</v>
      </c>
      <c r="H740" s="21">
        <f t="shared" si="143"/>
        <v>0</v>
      </c>
      <c r="I740" s="21">
        <f t="shared" si="144"/>
        <v>0</v>
      </c>
      <c r="J740" s="21">
        <f t="shared" si="145"/>
        <v>0</v>
      </c>
      <c r="P740" s="19"/>
    </row>
    <row r="741" spans="6:16" s="21" customFormat="1" x14ac:dyDescent="0.3">
      <c r="F741" s="21" t="s">
        <v>63</v>
      </c>
      <c r="G741" s="21">
        <v>3</v>
      </c>
      <c r="H741" s="21">
        <f t="shared" si="143"/>
        <v>0</v>
      </c>
      <c r="I741" s="21">
        <f t="shared" si="144"/>
        <v>0</v>
      </c>
      <c r="J741" s="21">
        <f t="shared" si="145"/>
        <v>0</v>
      </c>
      <c r="P741" s="19"/>
    </row>
    <row r="742" spans="6:16" s="21" customFormat="1" x14ac:dyDescent="0.3">
      <c r="F742" s="21" t="s">
        <v>64</v>
      </c>
      <c r="G742" s="21">
        <v>3</v>
      </c>
      <c r="H742" s="21">
        <f t="shared" si="143"/>
        <v>0</v>
      </c>
      <c r="I742" s="21">
        <f t="shared" si="144"/>
        <v>0</v>
      </c>
      <c r="J742" s="21">
        <f t="shared" si="145"/>
        <v>0</v>
      </c>
      <c r="P742" s="19"/>
    </row>
    <row r="743" spans="6:16" s="21" customFormat="1" x14ac:dyDescent="0.3">
      <c r="F743" s="21" t="s">
        <v>65</v>
      </c>
      <c r="G743" s="21">
        <v>3</v>
      </c>
      <c r="H743" s="21">
        <f t="shared" si="143"/>
        <v>0</v>
      </c>
      <c r="I743" s="21">
        <f t="shared" si="144"/>
        <v>0</v>
      </c>
      <c r="J743" s="21">
        <f t="shared" si="145"/>
        <v>0</v>
      </c>
      <c r="P743" s="19"/>
    </row>
    <row r="744" spans="6:16" s="21" customFormat="1" x14ac:dyDescent="0.3">
      <c r="F744" s="21" t="s">
        <v>66</v>
      </c>
      <c r="G744" s="21">
        <v>3</v>
      </c>
      <c r="H744" s="21">
        <f t="shared" si="143"/>
        <v>0</v>
      </c>
      <c r="I744" s="21">
        <f t="shared" si="144"/>
        <v>0</v>
      </c>
      <c r="J744" s="21">
        <f t="shared" si="145"/>
        <v>0</v>
      </c>
      <c r="P744" s="19"/>
    </row>
    <row r="745" spans="6:16" s="21" customFormat="1" x14ac:dyDescent="0.3">
      <c r="F745" s="21" t="s">
        <v>67</v>
      </c>
      <c r="G745" s="21">
        <v>3</v>
      </c>
      <c r="H745" s="21">
        <f t="shared" si="143"/>
        <v>0</v>
      </c>
      <c r="I745" s="21">
        <f t="shared" si="144"/>
        <v>0</v>
      </c>
      <c r="J745" s="21">
        <f t="shared" si="145"/>
        <v>0</v>
      </c>
      <c r="P745" s="19"/>
    </row>
    <row r="746" spans="6:16" s="21" customFormat="1" x14ac:dyDescent="0.3">
      <c r="P746" s="19"/>
    </row>
    <row r="747" spans="6:16" s="21" customFormat="1" x14ac:dyDescent="0.3">
      <c r="F747" s="21" t="s">
        <v>58</v>
      </c>
      <c r="G747" s="21">
        <v>4</v>
      </c>
      <c r="H747" s="21">
        <f t="shared" ref="H747:H756" si="146">IF(AND(K5&gt;3,K5&lt;=4,L5=8),0.55+(K5-3)*(0.55-0.65)/(4-3),0)</f>
        <v>0</v>
      </c>
      <c r="I747" s="21">
        <f t="shared" ref="I747:I756" si="147">IF(AND(K5&gt;3,K5&lt;=4,L5=2),0.79+(K5-3)*(0.79-0.84)/(4-3),0)</f>
        <v>0</v>
      </c>
      <c r="J747" s="21">
        <f t="shared" ref="J747:J756" si="148">IF(AND(K5&gt;3,K5&lt;=4,L5=1),0.88+(K5-3)*(0.84-0.88)/(4-3),0)</f>
        <v>0</v>
      </c>
      <c r="P747" s="19"/>
    </row>
    <row r="748" spans="6:16" s="21" customFormat="1" x14ac:dyDescent="0.3">
      <c r="F748" s="21" t="s">
        <v>59</v>
      </c>
      <c r="G748" s="21">
        <v>4</v>
      </c>
      <c r="H748" s="21">
        <f t="shared" si="146"/>
        <v>0</v>
      </c>
      <c r="I748" s="21">
        <f t="shared" si="147"/>
        <v>0</v>
      </c>
      <c r="J748" s="21">
        <f t="shared" si="148"/>
        <v>0</v>
      </c>
      <c r="P748" s="19"/>
    </row>
    <row r="749" spans="6:16" s="21" customFormat="1" x14ac:dyDescent="0.3">
      <c r="F749" s="21" t="s">
        <v>60</v>
      </c>
      <c r="G749" s="21">
        <v>4</v>
      </c>
      <c r="H749" s="21">
        <f t="shared" si="146"/>
        <v>0</v>
      </c>
      <c r="I749" s="21">
        <f t="shared" si="147"/>
        <v>0</v>
      </c>
      <c r="J749" s="21">
        <f t="shared" si="148"/>
        <v>0</v>
      </c>
      <c r="P749" s="19"/>
    </row>
    <row r="750" spans="6:16" s="21" customFormat="1" x14ac:dyDescent="0.3">
      <c r="F750" s="21" t="s">
        <v>61</v>
      </c>
      <c r="G750" s="21">
        <v>4</v>
      </c>
      <c r="H750" s="21">
        <f t="shared" si="146"/>
        <v>0</v>
      </c>
      <c r="I750" s="21">
        <f t="shared" si="147"/>
        <v>0</v>
      </c>
      <c r="J750" s="21">
        <f t="shared" si="148"/>
        <v>0</v>
      </c>
      <c r="P750" s="19"/>
    </row>
    <row r="751" spans="6:16" s="21" customFormat="1" x14ac:dyDescent="0.3">
      <c r="F751" s="21" t="s">
        <v>62</v>
      </c>
      <c r="G751" s="21">
        <v>4</v>
      </c>
      <c r="H751" s="21">
        <f t="shared" si="146"/>
        <v>0</v>
      </c>
      <c r="I751" s="21">
        <f t="shared" si="147"/>
        <v>0</v>
      </c>
      <c r="J751" s="21">
        <f t="shared" si="148"/>
        <v>0</v>
      </c>
      <c r="P751" s="19"/>
    </row>
    <row r="752" spans="6:16" s="21" customFormat="1" x14ac:dyDescent="0.3">
      <c r="F752" s="21" t="s">
        <v>63</v>
      </c>
      <c r="G752" s="21">
        <v>4</v>
      </c>
      <c r="H752" s="21">
        <f t="shared" si="146"/>
        <v>0</v>
      </c>
      <c r="I752" s="21">
        <f t="shared" si="147"/>
        <v>0</v>
      </c>
      <c r="J752" s="21">
        <f t="shared" si="148"/>
        <v>0</v>
      </c>
      <c r="P752" s="19"/>
    </row>
    <row r="753" spans="6:16" s="21" customFormat="1" x14ac:dyDescent="0.3">
      <c r="F753" s="21" t="s">
        <v>64</v>
      </c>
      <c r="G753" s="21">
        <v>4</v>
      </c>
      <c r="H753" s="21">
        <f t="shared" si="146"/>
        <v>0</v>
      </c>
      <c r="I753" s="21">
        <f t="shared" si="147"/>
        <v>0</v>
      </c>
      <c r="J753" s="21">
        <f t="shared" si="148"/>
        <v>0</v>
      </c>
      <c r="P753" s="19"/>
    </row>
    <row r="754" spans="6:16" s="21" customFormat="1" x14ac:dyDescent="0.3">
      <c r="F754" s="21" t="s">
        <v>65</v>
      </c>
      <c r="G754" s="21">
        <v>4</v>
      </c>
      <c r="H754" s="21">
        <f t="shared" si="146"/>
        <v>0</v>
      </c>
      <c r="I754" s="21">
        <f t="shared" si="147"/>
        <v>0</v>
      </c>
      <c r="J754" s="21">
        <f t="shared" si="148"/>
        <v>0</v>
      </c>
      <c r="P754" s="19"/>
    </row>
    <row r="755" spans="6:16" s="21" customFormat="1" x14ac:dyDescent="0.3">
      <c r="F755" s="21" t="s">
        <v>66</v>
      </c>
      <c r="G755" s="21">
        <v>4</v>
      </c>
      <c r="H755" s="21">
        <f t="shared" si="146"/>
        <v>0</v>
      </c>
      <c r="I755" s="21">
        <f t="shared" si="147"/>
        <v>0</v>
      </c>
      <c r="J755" s="21">
        <f t="shared" si="148"/>
        <v>0</v>
      </c>
      <c r="P755" s="19"/>
    </row>
    <row r="756" spans="6:16" s="21" customFormat="1" x14ac:dyDescent="0.3">
      <c r="F756" s="21" t="s">
        <v>67</v>
      </c>
      <c r="G756" s="21">
        <v>4</v>
      </c>
      <c r="H756" s="21">
        <f t="shared" si="146"/>
        <v>0</v>
      </c>
      <c r="I756" s="21">
        <f t="shared" si="147"/>
        <v>0</v>
      </c>
      <c r="J756" s="21">
        <f t="shared" si="148"/>
        <v>0</v>
      </c>
      <c r="P756" s="19"/>
    </row>
    <row r="757" spans="6:16" s="21" customFormat="1" x14ac:dyDescent="0.3">
      <c r="P757" s="19"/>
    </row>
    <row r="758" spans="6:16" s="21" customFormat="1" x14ac:dyDescent="0.3">
      <c r="F758" s="21" t="s">
        <v>58</v>
      </c>
      <c r="G758" s="21">
        <v>5</v>
      </c>
      <c r="H758" s="21">
        <f t="shared" ref="H758:H767" si="149">IF(AND(K5&gt;4,K5&lt;=5,L5=8),0.45+(K5-4)*(0.45-0.55)/(5-4),0)</f>
        <v>0</v>
      </c>
      <c r="I758" s="21">
        <f t="shared" ref="I758:I767" si="150">IF(AND(K5&gt;4,K5&lt;=5,L5=2),0.72+(K5-4)*(0.6-0.72)/(5-4),0)</f>
        <v>0</v>
      </c>
      <c r="J758" s="21">
        <f t="shared" ref="J758:J767" si="151">IF(AND(K5&gt;4,K5&lt;=5,L5=1),0.84+(K5-4)*(0.8-0.84)/(5-4),0)</f>
        <v>0</v>
      </c>
      <c r="P758" s="19"/>
    </row>
    <row r="759" spans="6:16" s="21" customFormat="1" x14ac:dyDescent="0.3">
      <c r="F759" s="21" t="s">
        <v>59</v>
      </c>
      <c r="G759" s="21">
        <v>5</v>
      </c>
      <c r="H759" s="21">
        <f t="shared" si="149"/>
        <v>0</v>
      </c>
      <c r="I759" s="21">
        <f t="shared" si="150"/>
        <v>0</v>
      </c>
      <c r="J759" s="21">
        <f t="shared" si="151"/>
        <v>0</v>
      </c>
      <c r="P759" s="19"/>
    </row>
    <row r="760" spans="6:16" s="21" customFormat="1" x14ac:dyDescent="0.3">
      <c r="F760" s="21" t="s">
        <v>60</v>
      </c>
      <c r="G760" s="21">
        <v>5</v>
      </c>
      <c r="H760" s="21">
        <f t="shared" si="149"/>
        <v>0</v>
      </c>
      <c r="I760" s="21">
        <f t="shared" si="150"/>
        <v>0</v>
      </c>
      <c r="J760" s="21">
        <f t="shared" si="151"/>
        <v>0</v>
      </c>
      <c r="P760" s="19"/>
    </row>
    <row r="761" spans="6:16" s="21" customFormat="1" x14ac:dyDescent="0.3">
      <c r="F761" s="21" t="s">
        <v>61</v>
      </c>
      <c r="G761" s="21">
        <v>5</v>
      </c>
      <c r="H761" s="21">
        <f t="shared" si="149"/>
        <v>0</v>
      </c>
      <c r="I761" s="21">
        <f t="shared" si="150"/>
        <v>0</v>
      </c>
      <c r="J761" s="21">
        <f t="shared" si="151"/>
        <v>0</v>
      </c>
      <c r="P761" s="19"/>
    </row>
    <row r="762" spans="6:16" s="21" customFormat="1" x14ac:dyDescent="0.3">
      <c r="F762" s="21" t="s">
        <v>62</v>
      </c>
      <c r="G762" s="21">
        <v>5</v>
      </c>
      <c r="H762" s="21">
        <f t="shared" si="149"/>
        <v>0</v>
      </c>
      <c r="I762" s="21">
        <f t="shared" si="150"/>
        <v>0</v>
      </c>
      <c r="J762" s="21">
        <f t="shared" si="151"/>
        <v>0</v>
      </c>
      <c r="P762" s="19"/>
    </row>
    <row r="763" spans="6:16" s="21" customFormat="1" x14ac:dyDescent="0.3">
      <c r="F763" s="21" t="s">
        <v>63</v>
      </c>
      <c r="G763" s="21">
        <v>5</v>
      </c>
      <c r="H763" s="21">
        <f t="shared" si="149"/>
        <v>0</v>
      </c>
      <c r="I763" s="21">
        <f t="shared" si="150"/>
        <v>0</v>
      </c>
      <c r="J763" s="21">
        <f t="shared" si="151"/>
        <v>0</v>
      </c>
      <c r="P763" s="19"/>
    </row>
    <row r="764" spans="6:16" s="21" customFormat="1" x14ac:dyDescent="0.3">
      <c r="F764" s="21" t="s">
        <v>64</v>
      </c>
      <c r="G764" s="21">
        <v>5</v>
      </c>
      <c r="H764" s="21">
        <f t="shared" si="149"/>
        <v>0</v>
      </c>
      <c r="I764" s="21">
        <f t="shared" si="150"/>
        <v>0</v>
      </c>
      <c r="J764" s="21">
        <f t="shared" si="151"/>
        <v>0</v>
      </c>
      <c r="P764" s="19"/>
    </row>
    <row r="765" spans="6:16" s="21" customFormat="1" x14ac:dyDescent="0.3">
      <c r="F765" s="21" t="s">
        <v>65</v>
      </c>
      <c r="G765" s="21">
        <v>5</v>
      </c>
      <c r="H765" s="21">
        <f t="shared" si="149"/>
        <v>0</v>
      </c>
      <c r="I765" s="21">
        <f t="shared" si="150"/>
        <v>0</v>
      </c>
      <c r="J765" s="21">
        <f t="shared" si="151"/>
        <v>0</v>
      </c>
      <c r="P765" s="19"/>
    </row>
    <row r="766" spans="6:16" s="21" customFormat="1" x14ac:dyDescent="0.3">
      <c r="F766" s="21" t="s">
        <v>66</v>
      </c>
      <c r="G766" s="21">
        <v>5</v>
      </c>
      <c r="H766" s="21">
        <f t="shared" si="149"/>
        <v>0</v>
      </c>
      <c r="I766" s="21">
        <f t="shared" si="150"/>
        <v>0</v>
      </c>
      <c r="J766" s="21">
        <f t="shared" si="151"/>
        <v>0</v>
      </c>
      <c r="P766" s="19"/>
    </row>
    <row r="767" spans="6:16" s="21" customFormat="1" x14ac:dyDescent="0.3">
      <c r="F767" s="21" t="s">
        <v>67</v>
      </c>
      <c r="G767" s="21">
        <v>5</v>
      </c>
      <c r="H767" s="21">
        <f t="shared" si="149"/>
        <v>0</v>
      </c>
      <c r="I767" s="21">
        <f t="shared" si="150"/>
        <v>0</v>
      </c>
      <c r="J767" s="21">
        <f t="shared" si="151"/>
        <v>0</v>
      </c>
      <c r="P767" s="19"/>
    </row>
    <row r="768" spans="6:16" s="21" customFormat="1" x14ac:dyDescent="0.3">
      <c r="P768" s="19"/>
    </row>
    <row r="769" spans="6:16" s="21" customFormat="1" x14ac:dyDescent="0.3">
      <c r="F769" s="21" t="s">
        <v>58</v>
      </c>
      <c r="G769" s="21">
        <v>6</v>
      </c>
      <c r="H769" s="21">
        <f t="shared" ref="H769:H778" si="152">IF(AND(K5&gt;5,K5&lt;=6,L5=8),0.35+(K5-5)*(0.27-0.35)/(6-5),0)</f>
        <v>0</v>
      </c>
      <c r="I769" s="21">
        <f t="shared" ref="I769:I778" si="153">IF(AND(K5&gt;5,K5&lt;=6,L5=2),0.6+(K5-5)*(0.5-0.6)/(6-5),0)</f>
        <v>0</v>
      </c>
      <c r="J769" s="21">
        <f t="shared" ref="J769:J778" si="154">IF(AND(K5&gt;5,K5&lt;=6,L5=1),0.8+(K5-5)*(0.75-0.8)/(6-5),0)</f>
        <v>0</v>
      </c>
      <c r="P769" s="19"/>
    </row>
    <row r="770" spans="6:16" s="21" customFormat="1" x14ac:dyDescent="0.3">
      <c r="F770" s="21" t="s">
        <v>59</v>
      </c>
      <c r="G770" s="21">
        <v>6</v>
      </c>
      <c r="H770" s="21">
        <f t="shared" si="152"/>
        <v>0</v>
      </c>
      <c r="I770" s="21">
        <f t="shared" si="153"/>
        <v>0</v>
      </c>
      <c r="J770" s="21">
        <f t="shared" si="154"/>
        <v>0</v>
      </c>
      <c r="P770" s="19"/>
    </row>
    <row r="771" spans="6:16" s="21" customFormat="1" x14ac:dyDescent="0.3">
      <c r="F771" s="21" t="s">
        <v>60</v>
      </c>
      <c r="G771" s="21">
        <v>6</v>
      </c>
      <c r="H771" s="21">
        <f t="shared" si="152"/>
        <v>0</v>
      </c>
      <c r="I771" s="21">
        <f t="shared" si="153"/>
        <v>0</v>
      </c>
      <c r="J771" s="21">
        <f t="shared" si="154"/>
        <v>0</v>
      </c>
      <c r="P771" s="19"/>
    </row>
    <row r="772" spans="6:16" s="21" customFormat="1" x14ac:dyDescent="0.3">
      <c r="F772" s="21" t="s">
        <v>61</v>
      </c>
      <c r="G772" s="21">
        <v>6</v>
      </c>
      <c r="H772" s="21">
        <f t="shared" si="152"/>
        <v>0</v>
      </c>
      <c r="I772" s="21">
        <f t="shared" si="153"/>
        <v>0</v>
      </c>
      <c r="J772" s="21">
        <f t="shared" si="154"/>
        <v>0</v>
      </c>
      <c r="P772" s="19"/>
    </row>
    <row r="773" spans="6:16" s="21" customFormat="1" x14ac:dyDescent="0.3">
      <c r="F773" s="21" t="s">
        <v>62</v>
      </c>
      <c r="G773" s="21">
        <v>6</v>
      </c>
      <c r="H773" s="21">
        <f t="shared" si="152"/>
        <v>0</v>
      </c>
      <c r="I773" s="21">
        <f t="shared" si="153"/>
        <v>0</v>
      </c>
      <c r="J773" s="21">
        <f t="shared" si="154"/>
        <v>0</v>
      </c>
      <c r="P773" s="19"/>
    </row>
    <row r="774" spans="6:16" s="21" customFormat="1" x14ac:dyDescent="0.3">
      <c r="F774" s="21" t="s">
        <v>63</v>
      </c>
      <c r="G774" s="21">
        <v>6</v>
      </c>
      <c r="H774" s="21">
        <f t="shared" si="152"/>
        <v>0</v>
      </c>
      <c r="I774" s="21">
        <f t="shared" si="153"/>
        <v>0</v>
      </c>
      <c r="J774" s="21">
        <f t="shared" si="154"/>
        <v>0</v>
      </c>
      <c r="P774" s="19"/>
    </row>
    <row r="775" spans="6:16" s="21" customFormat="1" x14ac:dyDescent="0.3">
      <c r="F775" s="21" t="s">
        <v>64</v>
      </c>
      <c r="G775" s="21">
        <v>6</v>
      </c>
      <c r="H775" s="21">
        <f t="shared" si="152"/>
        <v>0</v>
      </c>
      <c r="I775" s="21">
        <f t="shared" si="153"/>
        <v>0</v>
      </c>
      <c r="J775" s="21">
        <f t="shared" si="154"/>
        <v>0</v>
      </c>
      <c r="P775" s="19"/>
    </row>
    <row r="776" spans="6:16" s="21" customFormat="1" x14ac:dyDescent="0.3">
      <c r="F776" s="21" t="s">
        <v>65</v>
      </c>
      <c r="G776" s="21">
        <v>6</v>
      </c>
      <c r="H776" s="21">
        <f t="shared" si="152"/>
        <v>0</v>
      </c>
      <c r="I776" s="21">
        <f t="shared" si="153"/>
        <v>0</v>
      </c>
      <c r="J776" s="21">
        <f t="shared" si="154"/>
        <v>0</v>
      </c>
      <c r="P776" s="19"/>
    </row>
    <row r="777" spans="6:16" s="21" customFormat="1" x14ac:dyDescent="0.3">
      <c r="F777" s="21" t="s">
        <v>66</v>
      </c>
      <c r="G777" s="21">
        <v>6</v>
      </c>
      <c r="H777" s="21">
        <f t="shared" si="152"/>
        <v>0</v>
      </c>
      <c r="I777" s="21">
        <f t="shared" si="153"/>
        <v>0</v>
      </c>
      <c r="J777" s="21">
        <f t="shared" si="154"/>
        <v>0</v>
      </c>
      <c r="P777" s="19"/>
    </row>
    <row r="778" spans="6:16" s="21" customFormat="1" x14ac:dyDescent="0.3">
      <c r="F778" s="21" t="s">
        <v>67</v>
      </c>
      <c r="G778" s="21">
        <v>6</v>
      </c>
      <c r="H778" s="21">
        <f t="shared" si="152"/>
        <v>0</v>
      </c>
      <c r="I778" s="21">
        <f t="shared" si="153"/>
        <v>0</v>
      </c>
      <c r="J778" s="21">
        <f t="shared" si="154"/>
        <v>0</v>
      </c>
      <c r="P778" s="19"/>
    </row>
    <row r="779" spans="6:16" s="21" customFormat="1" x14ac:dyDescent="0.3">
      <c r="P779" s="19"/>
    </row>
    <row r="780" spans="6:16" s="21" customFormat="1" x14ac:dyDescent="0.3">
      <c r="F780" s="21" t="s">
        <v>58</v>
      </c>
      <c r="G780" s="21">
        <v>7</v>
      </c>
      <c r="H780" s="21">
        <f t="shared" ref="H780:H789" si="155">IF(AND(K5&gt;6,K5&lt;=7,L5=8),0.27+(K5-6)*(0.22-0.27)/(7-6),0)</f>
        <v>0</v>
      </c>
      <c r="I780" s="21">
        <f t="shared" ref="I780:I789" si="156">IF(AND(K5&gt;6,K5&lt;=7,L5=2),0.5+(K5-6)*(0.42-0.5)/(7-6),0)</f>
        <v>0</v>
      </c>
      <c r="J780" s="21">
        <f t="shared" ref="J780:J789" si="157">IF(AND(K5&gt;6,K5&lt;=7,L5=1),0.75+(K5-6)*(0.7-0.75)/(7-6),0)</f>
        <v>0</v>
      </c>
      <c r="P780" s="19"/>
    </row>
    <row r="781" spans="6:16" s="21" customFormat="1" x14ac:dyDescent="0.3">
      <c r="F781" s="21" t="s">
        <v>59</v>
      </c>
      <c r="G781" s="21">
        <v>7</v>
      </c>
      <c r="H781" s="21">
        <f t="shared" si="155"/>
        <v>0</v>
      </c>
      <c r="I781" s="21">
        <f t="shared" si="156"/>
        <v>0</v>
      </c>
      <c r="J781" s="21">
        <f t="shared" si="157"/>
        <v>0</v>
      </c>
      <c r="P781" s="19"/>
    </row>
    <row r="782" spans="6:16" s="21" customFormat="1" x14ac:dyDescent="0.3">
      <c r="F782" s="21" t="s">
        <v>60</v>
      </c>
      <c r="G782" s="21">
        <v>7</v>
      </c>
      <c r="H782" s="21">
        <f t="shared" si="155"/>
        <v>0</v>
      </c>
      <c r="I782" s="21">
        <f t="shared" si="156"/>
        <v>0</v>
      </c>
      <c r="J782" s="21">
        <f t="shared" si="157"/>
        <v>0</v>
      </c>
      <c r="P782" s="19"/>
    </row>
    <row r="783" spans="6:16" s="21" customFormat="1" x14ac:dyDescent="0.3">
      <c r="F783" s="21" t="s">
        <v>61</v>
      </c>
      <c r="G783" s="21">
        <v>7</v>
      </c>
      <c r="H783" s="21">
        <f t="shared" si="155"/>
        <v>0</v>
      </c>
      <c r="I783" s="21">
        <f t="shared" si="156"/>
        <v>0</v>
      </c>
      <c r="J783" s="21">
        <f t="shared" si="157"/>
        <v>0</v>
      </c>
      <c r="P783" s="19"/>
    </row>
    <row r="784" spans="6:16" s="21" customFormat="1" x14ac:dyDescent="0.3">
      <c r="F784" s="21" t="s">
        <v>62</v>
      </c>
      <c r="G784" s="21">
        <v>7</v>
      </c>
      <c r="H784" s="21">
        <f t="shared" si="155"/>
        <v>0</v>
      </c>
      <c r="I784" s="21">
        <f t="shared" si="156"/>
        <v>0</v>
      </c>
      <c r="J784" s="21">
        <f t="shared" si="157"/>
        <v>0</v>
      </c>
      <c r="P784" s="19"/>
    </row>
    <row r="785" spans="6:16" s="21" customFormat="1" x14ac:dyDescent="0.3">
      <c r="F785" s="21" t="s">
        <v>63</v>
      </c>
      <c r="G785" s="21">
        <v>7</v>
      </c>
      <c r="H785" s="21">
        <f t="shared" si="155"/>
        <v>0</v>
      </c>
      <c r="I785" s="21">
        <f t="shared" si="156"/>
        <v>0</v>
      </c>
      <c r="J785" s="21">
        <f t="shared" si="157"/>
        <v>0</v>
      </c>
      <c r="P785" s="19"/>
    </row>
    <row r="786" spans="6:16" s="21" customFormat="1" x14ac:dyDescent="0.3">
      <c r="F786" s="21" t="s">
        <v>64</v>
      </c>
      <c r="G786" s="21">
        <v>7</v>
      </c>
      <c r="H786" s="21">
        <f t="shared" si="155"/>
        <v>0</v>
      </c>
      <c r="I786" s="21">
        <f t="shared" si="156"/>
        <v>0</v>
      </c>
      <c r="J786" s="21">
        <f t="shared" si="157"/>
        <v>0</v>
      </c>
      <c r="P786" s="19"/>
    </row>
    <row r="787" spans="6:16" s="21" customFormat="1" x14ac:dyDescent="0.3">
      <c r="F787" s="21" t="s">
        <v>65</v>
      </c>
      <c r="G787" s="21">
        <v>7</v>
      </c>
      <c r="H787" s="21">
        <f t="shared" si="155"/>
        <v>0</v>
      </c>
      <c r="I787" s="21">
        <f t="shared" si="156"/>
        <v>0</v>
      </c>
      <c r="J787" s="21">
        <f t="shared" si="157"/>
        <v>0</v>
      </c>
      <c r="P787" s="19"/>
    </row>
    <row r="788" spans="6:16" s="21" customFormat="1" x14ac:dyDescent="0.3">
      <c r="F788" s="21" t="s">
        <v>66</v>
      </c>
      <c r="G788" s="21">
        <v>7</v>
      </c>
      <c r="H788" s="21">
        <f t="shared" si="155"/>
        <v>0</v>
      </c>
      <c r="I788" s="21">
        <f t="shared" si="156"/>
        <v>0</v>
      </c>
      <c r="J788" s="21">
        <f t="shared" si="157"/>
        <v>0</v>
      </c>
      <c r="P788" s="19"/>
    </row>
    <row r="789" spans="6:16" s="21" customFormat="1" x14ac:dyDescent="0.3">
      <c r="F789" s="21" t="s">
        <v>67</v>
      </c>
      <c r="G789" s="21">
        <v>7</v>
      </c>
      <c r="H789" s="21">
        <f t="shared" si="155"/>
        <v>0</v>
      </c>
      <c r="I789" s="21">
        <f t="shared" si="156"/>
        <v>0</v>
      </c>
      <c r="J789" s="21">
        <f t="shared" si="157"/>
        <v>0</v>
      </c>
      <c r="P789" s="19"/>
    </row>
    <row r="790" spans="6:16" s="21" customFormat="1" x14ac:dyDescent="0.3">
      <c r="P790" s="19"/>
    </row>
    <row r="791" spans="6:16" s="21" customFormat="1" x14ac:dyDescent="0.3">
      <c r="F791" s="21" t="s">
        <v>58</v>
      </c>
      <c r="G791" s="21">
        <v>8</v>
      </c>
      <c r="H791" s="21">
        <f t="shared" ref="H791:H800" si="158">IF(AND(K5&gt;7,K5&lt;=8,L5=8),0.22+(K5-7)*(0.18-0.22)/(8-7),0)</f>
        <v>0</v>
      </c>
      <c r="I791" s="21">
        <f t="shared" ref="I791:I800" si="159">IF(AND(K5&gt;7,K5&lt;=8,L5=2),0.42+(K5-7)*(0.35-0.42)/(8-7),0)</f>
        <v>0</v>
      </c>
      <c r="J791" s="21">
        <f t="shared" ref="J791:J800" si="160">IF(AND(K5&gt;7,K5&lt;=8,L5=1),0.7+(K5-7)*(0.6-0.7)/(8-7),0)</f>
        <v>0</v>
      </c>
      <c r="P791" s="19"/>
    </row>
    <row r="792" spans="6:16" s="21" customFormat="1" x14ac:dyDescent="0.3">
      <c r="F792" s="21" t="s">
        <v>59</v>
      </c>
      <c r="G792" s="21">
        <v>8</v>
      </c>
      <c r="H792" s="21">
        <f t="shared" si="158"/>
        <v>0</v>
      </c>
      <c r="I792" s="21">
        <f t="shared" si="159"/>
        <v>0</v>
      </c>
      <c r="J792" s="21">
        <f t="shared" si="160"/>
        <v>0</v>
      </c>
      <c r="P792" s="19"/>
    </row>
    <row r="793" spans="6:16" s="21" customFormat="1" x14ac:dyDescent="0.3">
      <c r="F793" s="21" t="s">
        <v>60</v>
      </c>
      <c r="G793" s="21">
        <v>8</v>
      </c>
      <c r="H793" s="21">
        <f t="shared" si="158"/>
        <v>0</v>
      </c>
      <c r="I793" s="21">
        <f t="shared" si="159"/>
        <v>0</v>
      </c>
      <c r="J793" s="21">
        <f t="shared" si="160"/>
        <v>0</v>
      </c>
      <c r="P793" s="19"/>
    </row>
    <row r="794" spans="6:16" s="21" customFormat="1" x14ac:dyDescent="0.3">
      <c r="F794" s="21" t="s">
        <v>61</v>
      </c>
      <c r="G794" s="21">
        <v>8</v>
      </c>
      <c r="H794" s="21">
        <f t="shared" si="158"/>
        <v>0</v>
      </c>
      <c r="I794" s="21">
        <f t="shared" si="159"/>
        <v>0</v>
      </c>
      <c r="J794" s="21">
        <f t="shared" si="160"/>
        <v>0</v>
      </c>
      <c r="P794" s="19"/>
    </row>
    <row r="795" spans="6:16" s="21" customFormat="1" x14ac:dyDescent="0.3">
      <c r="F795" s="21" t="s">
        <v>62</v>
      </c>
      <c r="G795" s="21">
        <v>8</v>
      </c>
      <c r="H795" s="21">
        <f t="shared" si="158"/>
        <v>0</v>
      </c>
      <c r="I795" s="21">
        <f t="shared" si="159"/>
        <v>0</v>
      </c>
      <c r="J795" s="21">
        <f t="shared" si="160"/>
        <v>0</v>
      </c>
      <c r="P795" s="19"/>
    </row>
    <row r="796" spans="6:16" s="21" customFormat="1" x14ac:dyDescent="0.3">
      <c r="F796" s="21" t="s">
        <v>63</v>
      </c>
      <c r="G796" s="21">
        <v>8</v>
      </c>
      <c r="H796" s="21">
        <f t="shared" si="158"/>
        <v>0</v>
      </c>
      <c r="I796" s="21">
        <f t="shared" si="159"/>
        <v>0</v>
      </c>
      <c r="J796" s="21">
        <f t="shared" si="160"/>
        <v>0</v>
      </c>
      <c r="P796" s="19"/>
    </row>
    <row r="797" spans="6:16" s="21" customFormat="1" x14ac:dyDescent="0.3">
      <c r="F797" s="21" t="s">
        <v>64</v>
      </c>
      <c r="G797" s="21">
        <v>8</v>
      </c>
      <c r="H797" s="21">
        <f t="shared" si="158"/>
        <v>0</v>
      </c>
      <c r="I797" s="21">
        <f t="shared" si="159"/>
        <v>0</v>
      </c>
      <c r="J797" s="21">
        <f t="shared" si="160"/>
        <v>0</v>
      </c>
      <c r="P797" s="19"/>
    </row>
    <row r="798" spans="6:16" s="21" customFormat="1" x14ac:dyDescent="0.3">
      <c r="F798" s="21" t="s">
        <v>65</v>
      </c>
      <c r="G798" s="21">
        <v>8</v>
      </c>
      <c r="H798" s="21">
        <f t="shared" si="158"/>
        <v>0</v>
      </c>
      <c r="I798" s="21">
        <f t="shared" si="159"/>
        <v>0</v>
      </c>
      <c r="J798" s="21">
        <f t="shared" si="160"/>
        <v>0</v>
      </c>
      <c r="P798" s="19"/>
    </row>
    <row r="799" spans="6:16" s="21" customFormat="1" x14ac:dyDescent="0.3">
      <c r="F799" s="21" t="s">
        <v>66</v>
      </c>
      <c r="G799" s="21">
        <v>8</v>
      </c>
      <c r="H799" s="21">
        <f t="shared" si="158"/>
        <v>0</v>
      </c>
      <c r="I799" s="21">
        <f t="shared" si="159"/>
        <v>0</v>
      </c>
      <c r="J799" s="21">
        <f t="shared" si="160"/>
        <v>0</v>
      </c>
      <c r="P799" s="19"/>
    </row>
    <row r="800" spans="6:16" s="21" customFormat="1" x14ac:dyDescent="0.3">
      <c r="F800" s="21" t="s">
        <v>67</v>
      </c>
      <c r="G800" s="21">
        <v>8</v>
      </c>
      <c r="H800" s="21">
        <f t="shared" si="158"/>
        <v>0</v>
      </c>
      <c r="I800" s="21">
        <f t="shared" si="159"/>
        <v>0</v>
      </c>
      <c r="J800" s="21">
        <f t="shared" si="160"/>
        <v>0</v>
      </c>
      <c r="P800" s="19"/>
    </row>
    <row r="801" spans="6:16" s="21" customFormat="1" x14ac:dyDescent="0.3">
      <c r="P801" s="19"/>
    </row>
    <row r="802" spans="6:16" s="21" customFormat="1" x14ac:dyDescent="0.3">
      <c r="F802" s="21" t="s">
        <v>58</v>
      </c>
      <c r="G802" s="21">
        <v>9</v>
      </c>
      <c r="H802" s="21">
        <f t="shared" ref="H802:H811" si="161">IF(AND(K5&gt;8,K5&lt;=9,L5=8,F5&gt;=75),0.18+(K5-8)*(0.15-0.18)/(9-8),0)</f>
        <v>0</v>
      </c>
      <c r="I802" s="21">
        <f t="shared" ref="I802:I811" si="162">IF(AND(K5&gt;8,K5&lt;=9,L5=2),0.35+(K5-8)*(0.3-0.35)/(9-8),0)</f>
        <v>0</v>
      </c>
      <c r="J802" s="21">
        <f t="shared" ref="J802:J811" si="163">IF(AND(K5&gt;8,K5&lt;=9,L5=1),0.6+(K5-8)*(0.52-0.6)/(9-8),0)</f>
        <v>0</v>
      </c>
      <c r="P802" s="19"/>
    </row>
    <row r="803" spans="6:16" s="21" customFormat="1" x14ac:dyDescent="0.3">
      <c r="F803" s="21" t="s">
        <v>59</v>
      </c>
      <c r="G803" s="21">
        <v>9</v>
      </c>
      <c r="H803" s="21">
        <f t="shared" si="161"/>
        <v>0</v>
      </c>
      <c r="I803" s="21">
        <f t="shared" si="162"/>
        <v>0</v>
      </c>
      <c r="J803" s="21">
        <f t="shared" si="163"/>
        <v>0</v>
      </c>
      <c r="P803" s="19"/>
    </row>
    <row r="804" spans="6:16" s="21" customFormat="1" x14ac:dyDescent="0.3">
      <c r="F804" s="21" t="s">
        <v>60</v>
      </c>
      <c r="G804" s="21">
        <v>9</v>
      </c>
      <c r="H804" s="21">
        <f t="shared" si="161"/>
        <v>0</v>
      </c>
      <c r="I804" s="21">
        <f t="shared" si="162"/>
        <v>0</v>
      </c>
      <c r="J804" s="21">
        <f t="shared" si="163"/>
        <v>0</v>
      </c>
      <c r="P804" s="19"/>
    </row>
    <row r="805" spans="6:16" s="21" customFormat="1" x14ac:dyDescent="0.3">
      <c r="F805" s="21" t="s">
        <v>61</v>
      </c>
      <c r="G805" s="21">
        <v>9</v>
      </c>
      <c r="H805" s="21">
        <f t="shared" si="161"/>
        <v>0</v>
      </c>
      <c r="I805" s="21">
        <f t="shared" si="162"/>
        <v>0</v>
      </c>
      <c r="J805" s="21">
        <f t="shared" si="163"/>
        <v>0</v>
      </c>
      <c r="P805" s="19"/>
    </row>
    <row r="806" spans="6:16" s="21" customFormat="1" x14ac:dyDescent="0.3">
      <c r="F806" s="21" t="s">
        <v>62</v>
      </c>
      <c r="G806" s="21">
        <v>9</v>
      </c>
      <c r="H806" s="21">
        <f t="shared" si="161"/>
        <v>0</v>
      </c>
      <c r="I806" s="21">
        <f t="shared" si="162"/>
        <v>0</v>
      </c>
      <c r="J806" s="21">
        <f t="shared" si="163"/>
        <v>0</v>
      </c>
      <c r="P806" s="19"/>
    </row>
    <row r="807" spans="6:16" s="21" customFormat="1" x14ac:dyDescent="0.3">
      <c r="F807" s="21" t="s">
        <v>63</v>
      </c>
      <c r="G807" s="21">
        <v>9</v>
      </c>
      <c r="H807" s="21">
        <f t="shared" si="161"/>
        <v>0</v>
      </c>
      <c r="I807" s="21">
        <f t="shared" si="162"/>
        <v>0</v>
      </c>
      <c r="J807" s="21">
        <f t="shared" si="163"/>
        <v>0</v>
      </c>
      <c r="P807" s="19"/>
    </row>
    <row r="808" spans="6:16" s="21" customFormat="1" x14ac:dyDescent="0.3">
      <c r="F808" s="21" t="s">
        <v>64</v>
      </c>
      <c r="G808" s="21">
        <v>9</v>
      </c>
      <c r="H808" s="21">
        <f t="shared" si="161"/>
        <v>0</v>
      </c>
      <c r="I808" s="21">
        <f t="shared" si="162"/>
        <v>0</v>
      </c>
      <c r="J808" s="21">
        <f t="shared" si="163"/>
        <v>0</v>
      </c>
      <c r="P808" s="19"/>
    </row>
    <row r="809" spans="6:16" s="21" customFormat="1" x14ac:dyDescent="0.3">
      <c r="F809" s="21" t="s">
        <v>65</v>
      </c>
      <c r="G809" s="21">
        <v>9</v>
      </c>
      <c r="H809" s="21">
        <f t="shared" si="161"/>
        <v>0</v>
      </c>
      <c r="I809" s="21">
        <f t="shared" si="162"/>
        <v>0</v>
      </c>
      <c r="J809" s="21">
        <f t="shared" si="163"/>
        <v>0</v>
      </c>
      <c r="P809" s="19"/>
    </row>
    <row r="810" spans="6:16" s="21" customFormat="1" x14ac:dyDescent="0.3">
      <c r="F810" s="21" t="s">
        <v>66</v>
      </c>
      <c r="G810" s="21">
        <v>9</v>
      </c>
      <c r="H810" s="21">
        <f t="shared" si="161"/>
        <v>0</v>
      </c>
      <c r="I810" s="21">
        <f t="shared" si="162"/>
        <v>0</v>
      </c>
      <c r="J810" s="21">
        <f t="shared" si="163"/>
        <v>0</v>
      </c>
      <c r="P810" s="19"/>
    </row>
    <row r="811" spans="6:16" s="21" customFormat="1" x14ac:dyDescent="0.3">
      <c r="F811" s="21" t="s">
        <v>67</v>
      </c>
      <c r="G811" s="21">
        <v>9</v>
      </c>
      <c r="H811" s="21">
        <f t="shared" si="161"/>
        <v>0</v>
      </c>
      <c r="I811" s="21">
        <f t="shared" si="162"/>
        <v>0</v>
      </c>
      <c r="J811" s="21">
        <f t="shared" si="163"/>
        <v>0</v>
      </c>
      <c r="P811" s="19"/>
    </row>
    <row r="812" spans="6:16" s="21" customFormat="1" x14ac:dyDescent="0.3">
      <c r="P812" s="19"/>
    </row>
    <row r="813" spans="6:16" s="21" customFormat="1" x14ac:dyDescent="0.3">
      <c r="F813" s="21" t="s">
        <v>58</v>
      </c>
      <c r="G813" s="21">
        <v>10</v>
      </c>
      <c r="H813" s="21">
        <f t="shared" ref="H813:H822" si="164">IF(AND(K5&gt;9,K5&lt;=10,L5=8,F5&gt;=75),0.15+(K5-9)*(0.13-0.15)/(10-9),0)</f>
        <v>0</v>
      </c>
      <c r="I813" s="21">
        <f t="shared" ref="I813:I822" si="165">IF(AND(K5&gt;9,K5&lt;=10,L5=2),0.3+(K5-9)*(0.26-0.3)/(10-9),0)</f>
        <v>0</v>
      </c>
      <c r="J813" s="21">
        <f t="shared" ref="J813:J822" si="166">IF(AND(K5&gt;9,K5&lt;=10,L5=1),0.52+(K5-9)*(0.45-0.52)/(10-9),0)</f>
        <v>0</v>
      </c>
      <c r="P813" s="19"/>
    </row>
    <row r="814" spans="6:16" s="21" customFormat="1" x14ac:dyDescent="0.3">
      <c r="F814" s="21" t="s">
        <v>59</v>
      </c>
      <c r="G814" s="21">
        <v>10</v>
      </c>
      <c r="H814" s="21">
        <f t="shared" si="164"/>
        <v>0</v>
      </c>
      <c r="I814" s="21">
        <f t="shared" si="165"/>
        <v>0</v>
      </c>
      <c r="J814" s="21">
        <f t="shared" si="166"/>
        <v>0</v>
      </c>
      <c r="P814" s="19"/>
    </row>
    <row r="815" spans="6:16" s="21" customFormat="1" x14ac:dyDescent="0.3">
      <c r="F815" s="21" t="s">
        <v>60</v>
      </c>
      <c r="G815" s="21">
        <v>10</v>
      </c>
      <c r="H815" s="21">
        <f t="shared" si="164"/>
        <v>0</v>
      </c>
      <c r="I815" s="21">
        <f t="shared" si="165"/>
        <v>0</v>
      </c>
      <c r="J815" s="21">
        <f t="shared" si="166"/>
        <v>0</v>
      </c>
      <c r="P815" s="19"/>
    </row>
    <row r="816" spans="6:16" s="21" customFormat="1" x14ac:dyDescent="0.3">
      <c r="F816" s="21" t="s">
        <v>61</v>
      </c>
      <c r="G816" s="21">
        <v>10</v>
      </c>
      <c r="H816" s="21">
        <f t="shared" si="164"/>
        <v>0</v>
      </c>
      <c r="I816" s="21">
        <f t="shared" si="165"/>
        <v>0</v>
      </c>
      <c r="J816" s="21">
        <f t="shared" si="166"/>
        <v>0</v>
      </c>
      <c r="P816" s="19"/>
    </row>
    <row r="817" spans="6:16" s="21" customFormat="1" x14ac:dyDescent="0.3">
      <c r="F817" s="21" t="s">
        <v>62</v>
      </c>
      <c r="G817" s="21">
        <v>10</v>
      </c>
      <c r="H817" s="21">
        <f t="shared" si="164"/>
        <v>0</v>
      </c>
      <c r="I817" s="21">
        <f t="shared" si="165"/>
        <v>0</v>
      </c>
      <c r="J817" s="21">
        <f t="shared" si="166"/>
        <v>0</v>
      </c>
      <c r="P817" s="19"/>
    </row>
    <row r="818" spans="6:16" s="21" customFormat="1" x14ac:dyDescent="0.3">
      <c r="F818" s="21" t="s">
        <v>63</v>
      </c>
      <c r="G818" s="21">
        <v>10</v>
      </c>
      <c r="H818" s="21">
        <f t="shared" si="164"/>
        <v>0</v>
      </c>
      <c r="I818" s="21">
        <f t="shared" si="165"/>
        <v>0</v>
      </c>
      <c r="J818" s="21">
        <f t="shared" si="166"/>
        <v>0</v>
      </c>
      <c r="P818" s="19"/>
    </row>
    <row r="819" spans="6:16" s="21" customFormat="1" x14ac:dyDescent="0.3">
      <c r="F819" s="21" t="s">
        <v>64</v>
      </c>
      <c r="G819" s="21">
        <v>10</v>
      </c>
      <c r="H819" s="21">
        <f t="shared" si="164"/>
        <v>0</v>
      </c>
      <c r="I819" s="21">
        <f t="shared" si="165"/>
        <v>0</v>
      </c>
      <c r="J819" s="21">
        <f t="shared" si="166"/>
        <v>0</v>
      </c>
      <c r="P819" s="19"/>
    </row>
    <row r="820" spans="6:16" s="21" customFormat="1" x14ac:dyDescent="0.3">
      <c r="F820" s="21" t="s">
        <v>65</v>
      </c>
      <c r="G820" s="21">
        <v>10</v>
      </c>
      <c r="H820" s="21">
        <f t="shared" si="164"/>
        <v>0</v>
      </c>
      <c r="I820" s="21">
        <f t="shared" si="165"/>
        <v>0</v>
      </c>
      <c r="J820" s="21">
        <f t="shared" si="166"/>
        <v>0</v>
      </c>
      <c r="P820" s="19"/>
    </row>
    <row r="821" spans="6:16" s="21" customFormat="1" x14ac:dyDescent="0.3">
      <c r="F821" s="21" t="s">
        <v>66</v>
      </c>
      <c r="G821" s="21">
        <v>10</v>
      </c>
      <c r="H821" s="21">
        <f t="shared" si="164"/>
        <v>0</v>
      </c>
      <c r="I821" s="21">
        <f t="shared" si="165"/>
        <v>0</v>
      </c>
      <c r="J821" s="21">
        <f t="shared" si="166"/>
        <v>0</v>
      </c>
      <c r="P821" s="19"/>
    </row>
    <row r="822" spans="6:16" s="21" customFormat="1" x14ac:dyDescent="0.3">
      <c r="F822" s="21" t="s">
        <v>67</v>
      </c>
      <c r="G822" s="21">
        <v>10</v>
      </c>
      <c r="H822" s="21">
        <f t="shared" si="164"/>
        <v>0</v>
      </c>
      <c r="I822" s="21">
        <f t="shared" si="165"/>
        <v>0</v>
      </c>
      <c r="J822" s="21">
        <f t="shared" si="166"/>
        <v>0</v>
      </c>
      <c r="P822" s="19"/>
    </row>
    <row r="823" spans="6:16" s="21" customFormat="1" x14ac:dyDescent="0.3">
      <c r="P823" s="19"/>
    </row>
    <row r="824" spans="6:16" s="21" customFormat="1" x14ac:dyDescent="0.3">
      <c r="F824" s="21" t="s">
        <v>58</v>
      </c>
      <c r="G824" s="21">
        <v>11</v>
      </c>
      <c r="H824" s="21">
        <v>0</v>
      </c>
      <c r="I824" s="21">
        <f t="shared" ref="I824:I833" si="167">IF(AND(K5&gt;10,K5&lt;=11,L5=2,F5&gt;=75),0.26+(K5-10)*(0.23-0.26)/(11-10),0)</f>
        <v>0</v>
      </c>
      <c r="J824" s="21">
        <f t="shared" ref="J824:J833" si="168">IF(AND(K5&gt;10,K5&lt;=11,L5=1),0.45+(K5-10)*(0.41-0.45)/(11-10),0)</f>
        <v>0</v>
      </c>
      <c r="P824" s="19"/>
    </row>
    <row r="825" spans="6:16" s="21" customFormat="1" x14ac:dyDescent="0.3">
      <c r="F825" s="21" t="s">
        <v>59</v>
      </c>
      <c r="G825" s="21">
        <v>11</v>
      </c>
      <c r="H825" s="21">
        <v>0</v>
      </c>
      <c r="I825" s="21">
        <f t="shared" si="167"/>
        <v>0</v>
      </c>
      <c r="J825" s="21">
        <f t="shared" si="168"/>
        <v>0</v>
      </c>
      <c r="P825" s="19"/>
    </row>
    <row r="826" spans="6:16" s="21" customFormat="1" x14ac:dyDescent="0.3">
      <c r="F826" s="21" t="s">
        <v>60</v>
      </c>
      <c r="G826" s="21">
        <v>11</v>
      </c>
      <c r="H826" s="21">
        <v>0</v>
      </c>
      <c r="I826" s="21">
        <f t="shared" si="167"/>
        <v>0</v>
      </c>
      <c r="J826" s="21">
        <f t="shared" si="168"/>
        <v>0</v>
      </c>
      <c r="P826" s="19"/>
    </row>
    <row r="827" spans="6:16" s="21" customFormat="1" x14ac:dyDescent="0.3">
      <c r="F827" s="21" t="s">
        <v>61</v>
      </c>
      <c r="G827" s="21">
        <v>11</v>
      </c>
      <c r="H827" s="21">
        <v>0</v>
      </c>
      <c r="I827" s="21">
        <f t="shared" si="167"/>
        <v>0</v>
      </c>
      <c r="J827" s="21">
        <f t="shared" si="168"/>
        <v>0</v>
      </c>
      <c r="P827" s="19"/>
    </row>
    <row r="828" spans="6:16" s="21" customFormat="1" x14ac:dyDescent="0.3">
      <c r="F828" s="21" t="s">
        <v>62</v>
      </c>
      <c r="G828" s="21">
        <v>11</v>
      </c>
      <c r="H828" s="21">
        <v>0</v>
      </c>
      <c r="I828" s="21">
        <f t="shared" si="167"/>
        <v>0</v>
      </c>
      <c r="J828" s="21">
        <f t="shared" si="168"/>
        <v>0</v>
      </c>
      <c r="P828" s="19"/>
    </row>
    <row r="829" spans="6:16" s="21" customFormat="1" x14ac:dyDescent="0.3">
      <c r="F829" s="21" t="s">
        <v>63</v>
      </c>
      <c r="G829" s="21">
        <v>11</v>
      </c>
      <c r="H829" s="21">
        <v>0</v>
      </c>
      <c r="I829" s="21">
        <f t="shared" si="167"/>
        <v>0</v>
      </c>
      <c r="J829" s="21">
        <f t="shared" si="168"/>
        <v>0</v>
      </c>
      <c r="P829" s="19"/>
    </row>
    <row r="830" spans="6:16" s="21" customFormat="1" x14ac:dyDescent="0.3">
      <c r="F830" s="21" t="s">
        <v>64</v>
      </c>
      <c r="G830" s="21">
        <v>11</v>
      </c>
      <c r="H830" s="21">
        <v>0</v>
      </c>
      <c r="I830" s="21">
        <f t="shared" si="167"/>
        <v>0</v>
      </c>
      <c r="J830" s="21">
        <f t="shared" si="168"/>
        <v>0</v>
      </c>
      <c r="P830" s="19"/>
    </row>
    <row r="831" spans="6:16" s="21" customFormat="1" x14ac:dyDescent="0.3">
      <c r="F831" s="21" t="s">
        <v>65</v>
      </c>
      <c r="G831" s="21">
        <v>11</v>
      </c>
      <c r="H831" s="21">
        <v>0</v>
      </c>
      <c r="I831" s="21">
        <f t="shared" si="167"/>
        <v>0</v>
      </c>
      <c r="J831" s="21">
        <f t="shared" si="168"/>
        <v>0</v>
      </c>
      <c r="P831" s="19"/>
    </row>
    <row r="832" spans="6:16" s="21" customFormat="1" x14ac:dyDescent="0.3">
      <c r="F832" s="21" t="s">
        <v>66</v>
      </c>
      <c r="G832" s="21">
        <v>11</v>
      </c>
      <c r="H832" s="21">
        <v>0</v>
      </c>
      <c r="I832" s="21">
        <f t="shared" si="167"/>
        <v>0</v>
      </c>
      <c r="J832" s="21">
        <f t="shared" si="168"/>
        <v>0</v>
      </c>
      <c r="P832" s="19"/>
    </row>
    <row r="833" spans="6:16" s="21" customFormat="1" x14ac:dyDescent="0.3">
      <c r="F833" s="21" t="s">
        <v>67</v>
      </c>
      <c r="G833" s="21">
        <v>11</v>
      </c>
      <c r="H833" s="21">
        <v>0</v>
      </c>
      <c r="I833" s="21">
        <f t="shared" si="167"/>
        <v>0</v>
      </c>
      <c r="J833" s="21">
        <f t="shared" si="168"/>
        <v>0</v>
      </c>
      <c r="P833" s="19"/>
    </row>
    <row r="834" spans="6:16" s="21" customFormat="1" x14ac:dyDescent="0.3">
      <c r="P834" s="19"/>
    </row>
    <row r="835" spans="6:16" s="21" customFormat="1" x14ac:dyDescent="0.3">
      <c r="F835" s="21" t="s">
        <v>58</v>
      </c>
      <c r="G835" s="21">
        <v>12</v>
      </c>
      <c r="H835" s="21">
        <v>0</v>
      </c>
      <c r="I835" s="21">
        <f t="shared" ref="I835:I844" si="169">IF(AND(K5&gt;11,K5&lt;=12,L5=2,F5&gt;=75),0.23+(K5-11)*(0.21-0.23)/(12-11),0)</f>
        <v>0</v>
      </c>
      <c r="J835" s="21">
        <f t="shared" ref="J835:J844" si="170">IF(AND(K5&gt;11,K5&lt;=12,L5=1),0.41+(K5-11)*(0.37-0.41)/(12-11),0)</f>
        <v>0</v>
      </c>
      <c r="P835" s="19"/>
    </row>
    <row r="836" spans="6:16" s="21" customFormat="1" x14ac:dyDescent="0.3">
      <c r="F836" s="21" t="s">
        <v>59</v>
      </c>
      <c r="G836" s="21">
        <v>12</v>
      </c>
      <c r="H836" s="21">
        <v>0</v>
      </c>
      <c r="I836" s="21">
        <f t="shared" si="169"/>
        <v>0</v>
      </c>
      <c r="J836" s="21">
        <f t="shared" si="170"/>
        <v>0</v>
      </c>
      <c r="P836" s="19"/>
    </row>
    <row r="837" spans="6:16" s="21" customFormat="1" x14ac:dyDescent="0.3">
      <c r="F837" s="21" t="s">
        <v>60</v>
      </c>
      <c r="G837" s="21">
        <v>12</v>
      </c>
      <c r="H837" s="21">
        <v>0</v>
      </c>
      <c r="I837" s="21">
        <f t="shared" si="169"/>
        <v>0</v>
      </c>
      <c r="J837" s="21">
        <f t="shared" si="170"/>
        <v>0</v>
      </c>
      <c r="P837" s="19"/>
    </row>
    <row r="838" spans="6:16" s="21" customFormat="1" x14ac:dyDescent="0.3">
      <c r="F838" s="21" t="s">
        <v>61</v>
      </c>
      <c r="G838" s="21">
        <v>12</v>
      </c>
      <c r="H838" s="21">
        <v>0</v>
      </c>
      <c r="I838" s="21">
        <f t="shared" si="169"/>
        <v>0</v>
      </c>
      <c r="J838" s="21">
        <f t="shared" si="170"/>
        <v>0</v>
      </c>
      <c r="P838" s="19"/>
    </row>
    <row r="839" spans="6:16" s="21" customFormat="1" x14ac:dyDescent="0.3">
      <c r="F839" s="21" t="s">
        <v>62</v>
      </c>
      <c r="G839" s="21">
        <v>12</v>
      </c>
      <c r="H839" s="21">
        <v>0</v>
      </c>
      <c r="I839" s="21">
        <f t="shared" si="169"/>
        <v>0</v>
      </c>
      <c r="J839" s="21">
        <f t="shared" si="170"/>
        <v>0</v>
      </c>
      <c r="P839" s="19"/>
    </row>
    <row r="840" spans="6:16" s="21" customFormat="1" x14ac:dyDescent="0.3">
      <c r="F840" s="21" t="s">
        <v>63</v>
      </c>
      <c r="G840" s="21">
        <v>12</v>
      </c>
      <c r="H840" s="21">
        <v>0</v>
      </c>
      <c r="I840" s="21">
        <f t="shared" si="169"/>
        <v>0</v>
      </c>
      <c r="J840" s="21">
        <f t="shared" si="170"/>
        <v>0</v>
      </c>
      <c r="P840" s="19"/>
    </row>
    <row r="841" spans="6:16" s="21" customFormat="1" x14ac:dyDescent="0.3">
      <c r="F841" s="21" t="s">
        <v>64</v>
      </c>
      <c r="G841" s="21">
        <v>12</v>
      </c>
      <c r="H841" s="21">
        <v>0</v>
      </c>
      <c r="I841" s="21">
        <f t="shared" si="169"/>
        <v>0</v>
      </c>
      <c r="J841" s="21">
        <f t="shared" si="170"/>
        <v>0</v>
      </c>
      <c r="P841" s="19"/>
    </row>
    <row r="842" spans="6:16" s="21" customFormat="1" x14ac:dyDescent="0.3">
      <c r="F842" s="21" t="s">
        <v>65</v>
      </c>
      <c r="G842" s="21">
        <v>12</v>
      </c>
      <c r="H842" s="21">
        <v>0</v>
      </c>
      <c r="I842" s="21">
        <f t="shared" si="169"/>
        <v>0</v>
      </c>
      <c r="J842" s="21">
        <f t="shared" si="170"/>
        <v>0</v>
      </c>
      <c r="P842" s="19"/>
    </row>
    <row r="843" spans="6:16" s="21" customFormat="1" x14ac:dyDescent="0.3">
      <c r="F843" s="21" t="s">
        <v>66</v>
      </c>
      <c r="G843" s="21">
        <v>12</v>
      </c>
      <c r="H843" s="21">
        <v>0</v>
      </c>
      <c r="I843" s="21">
        <f t="shared" si="169"/>
        <v>0</v>
      </c>
      <c r="J843" s="21">
        <f t="shared" si="170"/>
        <v>0</v>
      </c>
      <c r="P843" s="19"/>
    </row>
    <row r="844" spans="6:16" s="21" customFormat="1" x14ac:dyDescent="0.3">
      <c r="F844" s="21" t="s">
        <v>67</v>
      </c>
      <c r="G844" s="21">
        <v>12</v>
      </c>
      <c r="H844" s="21">
        <v>0</v>
      </c>
      <c r="I844" s="21">
        <f t="shared" si="169"/>
        <v>0</v>
      </c>
      <c r="J844" s="21">
        <f t="shared" si="170"/>
        <v>0</v>
      </c>
      <c r="P844" s="19"/>
    </row>
    <row r="845" spans="6:16" s="21" customFormat="1" x14ac:dyDescent="0.3">
      <c r="P845" s="19"/>
    </row>
    <row r="846" spans="6:16" s="21" customFormat="1" x14ac:dyDescent="0.3">
      <c r="F846" s="21" t="s">
        <v>58</v>
      </c>
      <c r="G846" s="21">
        <v>13</v>
      </c>
      <c r="H846" s="21">
        <v>0</v>
      </c>
      <c r="I846" s="21">
        <v>0</v>
      </c>
      <c r="J846" s="21">
        <f t="shared" ref="J846:J855" si="171">IF(AND(K5&gt;12,K5&lt;=13,L5=1,F5&gt;=75),0.37+(K5-12)*(0.34-0.37)/(13-12),0)</f>
        <v>0</v>
      </c>
      <c r="P846" s="19"/>
    </row>
    <row r="847" spans="6:16" s="21" customFormat="1" x14ac:dyDescent="0.3">
      <c r="F847" s="21" t="s">
        <v>59</v>
      </c>
      <c r="G847" s="21">
        <v>13</v>
      </c>
      <c r="H847" s="21">
        <v>0</v>
      </c>
      <c r="I847" s="21">
        <v>0</v>
      </c>
      <c r="J847" s="21">
        <f t="shared" si="171"/>
        <v>0</v>
      </c>
      <c r="P847" s="19"/>
    </row>
    <row r="848" spans="6:16" s="21" customFormat="1" x14ac:dyDescent="0.3">
      <c r="F848" s="21" t="s">
        <v>60</v>
      </c>
      <c r="G848" s="21">
        <v>13</v>
      </c>
      <c r="H848" s="21">
        <v>0</v>
      </c>
      <c r="I848" s="21">
        <v>0</v>
      </c>
      <c r="J848" s="21">
        <f t="shared" si="171"/>
        <v>0</v>
      </c>
      <c r="P848" s="19"/>
    </row>
    <row r="849" spans="6:16" s="21" customFormat="1" x14ac:dyDescent="0.3">
      <c r="F849" s="21" t="s">
        <v>61</v>
      </c>
      <c r="G849" s="21">
        <v>13</v>
      </c>
      <c r="H849" s="21">
        <v>0</v>
      </c>
      <c r="I849" s="21">
        <v>0</v>
      </c>
      <c r="J849" s="21">
        <f t="shared" si="171"/>
        <v>0</v>
      </c>
      <c r="P849" s="19"/>
    </row>
    <row r="850" spans="6:16" s="21" customFormat="1" x14ac:dyDescent="0.3">
      <c r="F850" s="21" t="s">
        <v>62</v>
      </c>
      <c r="G850" s="21">
        <v>13</v>
      </c>
      <c r="H850" s="21">
        <v>0</v>
      </c>
      <c r="I850" s="21">
        <v>0</v>
      </c>
      <c r="J850" s="21">
        <f t="shared" si="171"/>
        <v>0</v>
      </c>
      <c r="P850" s="19"/>
    </row>
    <row r="851" spans="6:16" s="21" customFormat="1" x14ac:dyDescent="0.3">
      <c r="F851" s="21" t="s">
        <v>63</v>
      </c>
      <c r="G851" s="21">
        <v>13</v>
      </c>
      <c r="H851" s="21">
        <v>0</v>
      </c>
      <c r="I851" s="21">
        <v>0</v>
      </c>
      <c r="J851" s="21">
        <f t="shared" si="171"/>
        <v>0</v>
      </c>
      <c r="P851" s="19"/>
    </row>
    <row r="852" spans="6:16" s="21" customFormat="1" x14ac:dyDescent="0.3">
      <c r="F852" s="21" t="s">
        <v>64</v>
      </c>
      <c r="G852" s="21">
        <v>13</v>
      </c>
      <c r="H852" s="21">
        <v>0</v>
      </c>
      <c r="I852" s="21">
        <v>0</v>
      </c>
      <c r="J852" s="21">
        <f t="shared" si="171"/>
        <v>0</v>
      </c>
      <c r="P852" s="19"/>
    </row>
    <row r="853" spans="6:16" s="21" customFormat="1" x14ac:dyDescent="0.3">
      <c r="F853" s="21" t="s">
        <v>65</v>
      </c>
      <c r="G853" s="21">
        <v>13</v>
      </c>
      <c r="H853" s="21">
        <v>0</v>
      </c>
      <c r="I853" s="21">
        <v>0</v>
      </c>
      <c r="J853" s="21">
        <f t="shared" si="171"/>
        <v>0</v>
      </c>
      <c r="P853" s="19"/>
    </row>
    <row r="854" spans="6:16" s="21" customFormat="1" x14ac:dyDescent="0.3">
      <c r="F854" s="21" t="s">
        <v>66</v>
      </c>
      <c r="G854" s="21">
        <v>13</v>
      </c>
      <c r="H854" s="21">
        <v>0</v>
      </c>
      <c r="I854" s="21">
        <v>0</v>
      </c>
      <c r="J854" s="21">
        <f t="shared" si="171"/>
        <v>0</v>
      </c>
      <c r="P854" s="19"/>
    </row>
    <row r="855" spans="6:16" s="21" customFormat="1" x14ac:dyDescent="0.3">
      <c r="F855" s="21" t="s">
        <v>67</v>
      </c>
      <c r="G855" s="21">
        <v>13</v>
      </c>
      <c r="H855" s="21">
        <v>0</v>
      </c>
      <c r="I855" s="21">
        <v>0</v>
      </c>
      <c r="J855" s="21">
        <f t="shared" si="171"/>
        <v>0</v>
      </c>
      <c r="P855" s="19"/>
    </row>
    <row r="856" spans="6:16" s="21" customFormat="1" x14ac:dyDescent="0.3">
      <c r="P856" s="19"/>
    </row>
    <row r="857" spans="6:16" s="21" customFormat="1" x14ac:dyDescent="0.3">
      <c r="F857" s="21" t="s">
        <v>58</v>
      </c>
      <c r="G857" s="21">
        <v>14</v>
      </c>
      <c r="H857" s="21">
        <v>0</v>
      </c>
      <c r="I857" s="21">
        <v>0</v>
      </c>
      <c r="J857" s="21">
        <f t="shared" ref="J857:J866" si="172">IF(AND(K5&gt;13,K5&lt;=14,L5=1,F5&gt;=75),0.34+(K5-13)*(0.31-0.34)/(14-13),0)</f>
        <v>0</v>
      </c>
      <c r="P857" s="19"/>
    </row>
    <row r="858" spans="6:16" s="21" customFormat="1" x14ac:dyDescent="0.3">
      <c r="F858" s="21" t="s">
        <v>59</v>
      </c>
      <c r="G858" s="21">
        <v>14</v>
      </c>
      <c r="H858" s="21">
        <v>0</v>
      </c>
      <c r="I858" s="21">
        <v>0</v>
      </c>
      <c r="J858" s="21">
        <f t="shared" si="172"/>
        <v>0</v>
      </c>
      <c r="P858" s="19"/>
    </row>
    <row r="859" spans="6:16" s="21" customFormat="1" x14ac:dyDescent="0.3">
      <c r="F859" s="21" t="s">
        <v>60</v>
      </c>
      <c r="G859" s="21">
        <v>14</v>
      </c>
      <c r="H859" s="21">
        <v>0</v>
      </c>
      <c r="I859" s="21">
        <v>0</v>
      </c>
      <c r="J859" s="21">
        <f t="shared" si="172"/>
        <v>0</v>
      </c>
      <c r="P859" s="19"/>
    </row>
    <row r="860" spans="6:16" s="21" customFormat="1" x14ac:dyDescent="0.3">
      <c r="F860" s="21" t="s">
        <v>61</v>
      </c>
      <c r="G860" s="21">
        <v>14</v>
      </c>
      <c r="H860" s="21">
        <v>0</v>
      </c>
      <c r="I860" s="21">
        <v>0</v>
      </c>
      <c r="J860" s="21">
        <f t="shared" si="172"/>
        <v>0</v>
      </c>
      <c r="P860" s="19"/>
    </row>
    <row r="861" spans="6:16" s="21" customFormat="1" x14ac:dyDescent="0.3">
      <c r="F861" s="21" t="s">
        <v>62</v>
      </c>
      <c r="G861" s="21">
        <v>14</v>
      </c>
      <c r="H861" s="21">
        <v>0</v>
      </c>
      <c r="I861" s="21">
        <v>0</v>
      </c>
      <c r="J861" s="21">
        <f t="shared" si="172"/>
        <v>0</v>
      </c>
      <c r="P861" s="19"/>
    </row>
    <row r="862" spans="6:16" s="21" customFormat="1" x14ac:dyDescent="0.3">
      <c r="F862" s="21" t="s">
        <v>63</v>
      </c>
      <c r="G862" s="21">
        <v>14</v>
      </c>
      <c r="H862" s="21">
        <v>0</v>
      </c>
      <c r="I862" s="21">
        <v>0</v>
      </c>
      <c r="J862" s="21">
        <f t="shared" si="172"/>
        <v>0</v>
      </c>
      <c r="P862" s="19"/>
    </row>
    <row r="863" spans="6:16" s="21" customFormat="1" x14ac:dyDescent="0.3">
      <c r="F863" s="21" t="s">
        <v>64</v>
      </c>
      <c r="G863" s="21">
        <v>14</v>
      </c>
      <c r="H863" s="21">
        <v>0</v>
      </c>
      <c r="I863" s="21">
        <v>0</v>
      </c>
      <c r="J863" s="21">
        <f t="shared" si="172"/>
        <v>0</v>
      </c>
      <c r="P863" s="19"/>
    </row>
    <row r="864" spans="6:16" s="21" customFormat="1" x14ac:dyDescent="0.3">
      <c r="F864" s="21" t="s">
        <v>65</v>
      </c>
      <c r="G864" s="21">
        <v>14</v>
      </c>
      <c r="H864" s="21">
        <v>0</v>
      </c>
      <c r="I864" s="21">
        <v>0</v>
      </c>
      <c r="J864" s="21">
        <f t="shared" si="172"/>
        <v>0</v>
      </c>
      <c r="P864" s="19"/>
    </row>
    <row r="865" spans="6:16" s="21" customFormat="1" x14ac:dyDescent="0.3">
      <c r="F865" s="21" t="s">
        <v>66</v>
      </c>
      <c r="G865" s="21">
        <v>14</v>
      </c>
      <c r="H865" s="21">
        <v>0</v>
      </c>
      <c r="I865" s="21">
        <v>0</v>
      </c>
      <c r="J865" s="21">
        <f t="shared" si="172"/>
        <v>0</v>
      </c>
      <c r="P865" s="19"/>
    </row>
    <row r="866" spans="6:16" s="21" customFormat="1" x14ac:dyDescent="0.3">
      <c r="F866" s="21" t="s">
        <v>67</v>
      </c>
      <c r="G866" s="21">
        <v>14</v>
      </c>
      <c r="H866" s="21">
        <v>0</v>
      </c>
      <c r="I866" s="21">
        <v>0</v>
      </c>
      <c r="J866" s="21">
        <f t="shared" si="172"/>
        <v>0</v>
      </c>
      <c r="P866" s="19"/>
    </row>
    <row r="867" spans="6:16" s="21" customFormat="1" x14ac:dyDescent="0.3">
      <c r="P867" s="19"/>
    </row>
    <row r="868" spans="6:16" s="21" customFormat="1" x14ac:dyDescent="0.3">
      <c r="F868" s="21" t="s">
        <v>58</v>
      </c>
      <c r="G868" s="21">
        <v>15</v>
      </c>
      <c r="H868" s="21">
        <v>0</v>
      </c>
      <c r="I868" s="21">
        <v>0</v>
      </c>
      <c r="J868" s="21">
        <f t="shared" ref="J868:J877" si="173">IF(AND(K5&gt;14,K5&lt;=15,L5=1,F5&gt;=75),0.31+(K5-14)*(0.28-0.31)/(15-14),0)</f>
        <v>0</v>
      </c>
      <c r="P868" s="19"/>
    </row>
    <row r="869" spans="6:16" s="21" customFormat="1" x14ac:dyDescent="0.3">
      <c r="F869" s="21" t="s">
        <v>59</v>
      </c>
      <c r="G869" s="21">
        <v>15</v>
      </c>
      <c r="H869" s="21">
        <v>0</v>
      </c>
      <c r="I869" s="21">
        <v>0</v>
      </c>
      <c r="J869" s="21">
        <f t="shared" si="173"/>
        <v>0</v>
      </c>
      <c r="P869" s="19"/>
    </row>
    <row r="870" spans="6:16" s="21" customFormat="1" x14ac:dyDescent="0.3">
      <c r="F870" s="21" t="s">
        <v>60</v>
      </c>
      <c r="G870" s="21">
        <v>15</v>
      </c>
      <c r="H870" s="21">
        <v>0</v>
      </c>
      <c r="I870" s="21">
        <v>0</v>
      </c>
      <c r="J870" s="21">
        <f t="shared" si="173"/>
        <v>0</v>
      </c>
      <c r="P870" s="19"/>
    </row>
    <row r="871" spans="6:16" s="21" customFormat="1" x14ac:dyDescent="0.3">
      <c r="F871" s="21" t="s">
        <v>61</v>
      </c>
      <c r="G871" s="21">
        <v>15</v>
      </c>
      <c r="H871" s="21">
        <v>0</v>
      </c>
      <c r="I871" s="21">
        <v>0</v>
      </c>
      <c r="J871" s="21">
        <f t="shared" si="173"/>
        <v>0</v>
      </c>
      <c r="P871" s="19"/>
    </row>
    <row r="872" spans="6:16" s="21" customFormat="1" x14ac:dyDescent="0.3">
      <c r="F872" s="21" t="s">
        <v>62</v>
      </c>
      <c r="G872" s="21">
        <v>15</v>
      </c>
      <c r="H872" s="21">
        <v>0</v>
      </c>
      <c r="I872" s="21">
        <v>0</v>
      </c>
      <c r="J872" s="21">
        <f t="shared" si="173"/>
        <v>0</v>
      </c>
      <c r="P872" s="19"/>
    </row>
    <row r="873" spans="6:16" s="21" customFormat="1" x14ac:dyDescent="0.3">
      <c r="F873" s="21" t="s">
        <v>63</v>
      </c>
      <c r="G873" s="21">
        <v>15</v>
      </c>
      <c r="H873" s="21">
        <v>0</v>
      </c>
      <c r="I873" s="21">
        <v>0</v>
      </c>
      <c r="J873" s="21">
        <f t="shared" si="173"/>
        <v>0</v>
      </c>
      <c r="P873" s="19"/>
    </row>
    <row r="874" spans="6:16" s="21" customFormat="1" x14ac:dyDescent="0.3">
      <c r="F874" s="21" t="s">
        <v>64</v>
      </c>
      <c r="G874" s="21">
        <v>15</v>
      </c>
      <c r="H874" s="21">
        <v>0</v>
      </c>
      <c r="I874" s="21">
        <v>0</v>
      </c>
      <c r="J874" s="21">
        <f t="shared" si="173"/>
        <v>0</v>
      </c>
      <c r="P874" s="19"/>
    </row>
    <row r="875" spans="6:16" s="21" customFormat="1" x14ac:dyDescent="0.3">
      <c r="F875" s="21" t="s">
        <v>65</v>
      </c>
      <c r="G875" s="21">
        <v>15</v>
      </c>
      <c r="H875" s="21">
        <v>0</v>
      </c>
      <c r="I875" s="21">
        <v>0</v>
      </c>
      <c r="J875" s="21">
        <f t="shared" si="173"/>
        <v>0</v>
      </c>
      <c r="P875" s="19"/>
    </row>
    <row r="876" spans="6:16" s="21" customFormat="1" x14ac:dyDescent="0.3">
      <c r="F876" s="21" t="s">
        <v>66</v>
      </c>
      <c r="G876" s="21">
        <v>15</v>
      </c>
      <c r="H876" s="21">
        <v>0</v>
      </c>
      <c r="I876" s="21">
        <v>0</v>
      </c>
      <c r="J876" s="21">
        <f t="shared" si="173"/>
        <v>0</v>
      </c>
      <c r="P876" s="19"/>
    </row>
    <row r="877" spans="6:16" s="21" customFormat="1" x14ac:dyDescent="0.3">
      <c r="F877" s="21" t="s">
        <v>67</v>
      </c>
      <c r="G877" s="21">
        <v>15</v>
      </c>
      <c r="H877" s="21">
        <v>0</v>
      </c>
      <c r="I877" s="21">
        <v>0</v>
      </c>
      <c r="J877" s="21">
        <f t="shared" si="173"/>
        <v>0</v>
      </c>
      <c r="P877" s="19"/>
    </row>
    <row r="878" spans="6:16" s="21" customFormat="1" x14ac:dyDescent="0.3">
      <c r="P878" s="19"/>
    </row>
    <row r="879" spans="6:16" s="21" customFormat="1" x14ac:dyDescent="0.3">
      <c r="P879" s="19"/>
    </row>
    <row r="880" spans="6:16" s="21" customFormat="1" x14ac:dyDescent="0.3">
      <c r="P880" s="19"/>
    </row>
    <row r="881" spans="16:16" s="21" customFormat="1" x14ac:dyDescent="0.3">
      <c r="P881" s="19"/>
    </row>
    <row r="882" spans="16:16" s="21" customFormat="1" x14ac:dyDescent="0.3">
      <c r="P882" s="19"/>
    </row>
    <row r="883" spans="16:16" s="21" customFormat="1" x14ac:dyDescent="0.3">
      <c r="P883" s="19"/>
    </row>
    <row r="884" spans="16:16" s="21" customFormat="1" x14ac:dyDescent="0.3">
      <c r="P884" s="19"/>
    </row>
    <row r="885" spans="16:16" s="21" customFormat="1" x14ac:dyDescent="0.3">
      <c r="P885" s="19"/>
    </row>
    <row r="886" spans="16:16" s="21" customFormat="1" x14ac:dyDescent="0.3">
      <c r="P886" s="19"/>
    </row>
    <row r="887" spans="16:16" s="21" customFormat="1" x14ac:dyDescent="0.3">
      <c r="P887" s="19"/>
    </row>
    <row r="888" spans="16:16" s="21" customFormat="1" x14ac:dyDescent="0.3">
      <c r="P888" s="19"/>
    </row>
    <row r="889" spans="16:16" s="21" customFormat="1" x14ac:dyDescent="0.3">
      <c r="P889" s="19"/>
    </row>
    <row r="890" spans="16:16" s="21" customFormat="1" x14ac:dyDescent="0.3">
      <c r="P890" s="19"/>
    </row>
    <row r="891" spans="16:16" s="21" customFormat="1" x14ac:dyDescent="0.3">
      <c r="P891" s="19"/>
    </row>
    <row r="892" spans="16:16" s="21" customFormat="1" x14ac:dyDescent="0.3">
      <c r="P892" s="19"/>
    </row>
    <row r="893" spans="16:16" s="21" customFormat="1" x14ac:dyDescent="0.3">
      <c r="P893" s="19"/>
    </row>
    <row r="894" spans="16:16" s="21" customFormat="1" x14ac:dyDescent="0.3">
      <c r="P894" s="19"/>
    </row>
    <row r="895" spans="16:16" s="21" customFormat="1" x14ac:dyDescent="0.3">
      <c r="P895" s="19"/>
    </row>
    <row r="896" spans="16:16" s="21" customFormat="1" x14ac:dyDescent="0.3">
      <c r="P896" s="19"/>
    </row>
    <row r="897" spans="16:16" s="21" customFormat="1" x14ac:dyDescent="0.3">
      <c r="P897" s="19"/>
    </row>
    <row r="898" spans="16:16" s="21" customFormat="1" x14ac:dyDescent="0.3">
      <c r="P898" s="19"/>
    </row>
    <row r="899" spans="16:16" s="21" customFormat="1" x14ac:dyDescent="0.3">
      <c r="P899" s="19"/>
    </row>
    <row r="900" spans="16:16" s="21" customFormat="1" x14ac:dyDescent="0.3">
      <c r="P900" s="19"/>
    </row>
    <row r="901" spans="16:16" s="21" customFormat="1" x14ac:dyDescent="0.3">
      <c r="P901" s="19"/>
    </row>
    <row r="902" spans="16:16" s="21" customFormat="1" x14ac:dyDescent="0.3">
      <c r="P902" s="19"/>
    </row>
    <row r="903" spans="16:16" s="21" customFormat="1" x14ac:dyDescent="0.3">
      <c r="P903" s="19"/>
    </row>
    <row r="904" spans="16:16" s="21" customFormat="1" x14ac:dyDescent="0.3">
      <c r="P904" s="19"/>
    </row>
    <row r="905" spans="16:16" s="21" customFormat="1" x14ac:dyDescent="0.3">
      <c r="P905" s="19"/>
    </row>
    <row r="906" spans="16:16" s="21" customFormat="1" x14ac:dyDescent="0.3">
      <c r="P906" s="19"/>
    </row>
    <row r="907" spans="16:16" s="21" customFormat="1" x14ac:dyDescent="0.3">
      <c r="P907" s="19"/>
    </row>
    <row r="908" spans="16:16" s="21" customFormat="1" x14ac:dyDescent="0.3">
      <c r="P908" s="19"/>
    </row>
    <row r="909" spans="16:16" s="21" customFormat="1" x14ac:dyDescent="0.3">
      <c r="P909" s="19"/>
    </row>
    <row r="910" spans="16:16" s="21" customFormat="1" x14ac:dyDescent="0.3">
      <c r="P910" s="19"/>
    </row>
    <row r="911" spans="16:16" s="21" customFormat="1" x14ac:dyDescent="0.3">
      <c r="P911" s="19"/>
    </row>
    <row r="912" spans="16:16" s="21" customFormat="1" x14ac:dyDescent="0.3">
      <c r="P912" s="19"/>
    </row>
    <row r="913" spans="16:16" s="21" customFormat="1" x14ac:dyDescent="0.3">
      <c r="P913" s="19"/>
    </row>
    <row r="914" spans="16:16" s="21" customFormat="1" x14ac:dyDescent="0.3">
      <c r="P914" s="19"/>
    </row>
    <row r="915" spans="16:16" s="21" customFormat="1" x14ac:dyDescent="0.3">
      <c r="P915" s="19"/>
    </row>
    <row r="916" spans="16:16" s="21" customFormat="1" x14ac:dyDescent="0.3">
      <c r="P916" s="19"/>
    </row>
    <row r="917" spans="16:16" s="21" customFormat="1" x14ac:dyDescent="0.3">
      <c r="P917" s="19"/>
    </row>
    <row r="918" spans="16:16" s="21" customFormat="1" x14ac:dyDescent="0.3">
      <c r="P918" s="19"/>
    </row>
    <row r="919" spans="16:16" s="21" customFormat="1" x14ac:dyDescent="0.3">
      <c r="P919" s="19"/>
    </row>
    <row r="920" spans="16:16" s="21" customFormat="1" x14ac:dyDescent="0.3">
      <c r="P920" s="19"/>
    </row>
    <row r="921" spans="16:16" s="21" customFormat="1" x14ac:dyDescent="0.3">
      <c r="P921" s="19"/>
    </row>
    <row r="922" spans="16:16" s="21" customFormat="1" x14ac:dyDescent="0.3">
      <c r="P922" s="19"/>
    </row>
    <row r="923" spans="16:16" s="21" customFormat="1" x14ac:dyDescent="0.3">
      <c r="P923" s="19"/>
    </row>
    <row r="924" spans="16:16" s="21" customFormat="1" x14ac:dyDescent="0.3">
      <c r="P924" s="19"/>
    </row>
    <row r="925" spans="16:16" s="21" customFormat="1" x14ac:dyDescent="0.3">
      <c r="P925" s="19"/>
    </row>
    <row r="926" spans="16:16" s="21" customFormat="1" x14ac:dyDescent="0.3">
      <c r="P926" s="19"/>
    </row>
    <row r="927" spans="16:16" s="21" customFormat="1" x14ac:dyDescent="0.3">
      <c r="P927" s="19"/>
    </row>
    <row r="928" spans="16:16" s="21" customFormat="1" x14ac:dyDescent="0.3">
      <c r="P928" s="19"/>
    </row>
    <row r="929" spans="16:16" s="21" customFormat="1" x14ac:dyDescent="0.3">
      <c r="P929" s="19"/>
    </row>
    <row r="930" spans="16:16" s="21" customFormat="1" x14ac:dyDescent="0.3">
      <c r="P930" s="19"/>
    </row>
    <row r="931" spans="16:16" s="21" customFormat="1" x14ac:dyDescent="0.3">
      <c r="P931" s="19"/>
    </row>
    <row r="932" spans="16:16" s="21" customFormat="1" x14ac:dyDescent="0.3">
      <c r="P932" s="19"/>
    </row>
    <row r="933" spans="16:16" s="21" customFormat="1" x14ac:dyDescent="0.3">
      <c r="P933" s="19"/>
    </row>
    <row r="934" spans="16:16" s="21" customFormat="1" x14ac:dyDescent="0.3">
      <c r="P934" s="19"/>
    </row>
    <row r="935" spans="16:16" s="21" customFormat="1" x14ac:dyDescent="0.3">
      <c r="P935" s="19"/>
    </row>
    <row r="936" spans="16:16" s="21" customFormat="1" x14ac:dyDescent="0.3">
      <c r="P936" s="19"/>
    </row>
    <row r="937" spans="16:16" s="21" customFormat="1" x14ac:dyDescent="0.3">
      <c r="P937" s="19"/>
    </row>
    <row r="938" spans="16:16" s="21" customFormat="1" x14ac:dyDescent="0.3">
      <c r="P938" s="19"/>
    </row>
    <row r="939" spans="16:16" s="21" customFormat="1" x14ac:dyDescent="0.3">
      <c r="P939" s="19"/>
    </row>
    <row r="940" spans="16:16" s="21" customFormat="1" x14ac:dyDescent="0.3">
      <c r="P940" s="19"/>
    </row>
    <row r="941" spans="16:16" s="21" customFormat="1" x14ac:dyDescent="0.3">
      <c r="P941" s="19"/>
    </row>
    <row r="942" spans="16:16" s="21" customFormat="1" x14ac:dyDescent="0.3">
      <c r="P942" s="19"/>
    </row>
    <row r="943" spans="16:16" s="21" customFormat="1" x14ac:dyDescent="0.3">
      <c r="P943" s="19"/>
    </row>
    <row r="944" spans="16:16" s="21" customFormat="1" x14ac:dyDescent="0.3">
      <c r="P944" s="19"/>
    </row>
    <row r="945" spans="16:16" s="21" customFormat="1" x14ac:dyDescent="0.3">
      <c r="P945" s="19"/>
    </row>
    <row r="946" spans="16:16" s="21" customFormat="1" x14ac:dyDescent="0.3">
      <c r="P946" s="19"/>
    </row>
    <row r="947" spans="16:16" s="21" customFormat="1" x14ac:dyDescent="0.3">
      <c r="P947" s="19"/>
    </row>
    <row r="948" spans="16:16" s="21" customFormat="1" x14ac:dyDescent="0.3">
      <c r="P948" s="19"/>
    </row>
    <row r="949" spans="16:16" s="21" customFormat="1" x14ac:dyDescent="0.3">
      <c r="P949" s="19"/>
    </row>
    <row r="950" spans="16:16" s="21" customFormat="1" x14ac:dyDescent="0.3">
      <c r="P950" s="19"/>
    </row>
    <row r="951" spans="16:16" s="21" customFormat="1" x14ac:dyDescent="0.3">
      <c r="P951" s="19"/>
    </row>
    <row r="952" spans="16:16" s="21" customFormat="1" x14ac:dyDescent="0.3">
      <c r="P952" s="19"/>
    </row>
    <row r="953" spans="16:16" s="21" customFormat="1" x14ac:dyDescent="0.3">
      <c r="P953" s="19"/>
    </row>
    <row r="954" spans="16:16" s="21" customFormat="1" x14ac:dyDescent="0.3">
      <c r="P954" s="19"/>
    </row>
    <row r="955" spans="16:16" s="21" customFormat="1" x14ac:dyDescent="0.3">
      <c r="P955" s="19"/>
    </row>
    <row r="956" spans="16:16" s="21" customFormat="1" x14ac:dyDescent="0.3">
      <c r="P956" s="19"/>
    </row>
    <row r="957" spans="16:16" s="21" customFormat="1" x14ac:dyDescent="0.3">
      <c r="P957" s="19"/>
    </row>
    <row r="958" spans="16:16" s="21" customFormat="1" x14ac:dyDescent="0.3">
      <c r="P958" s="19"/>
    </row>
    <row r="959" spans="16:16" s="21" customFormat="1" x14ac:dyDescent="0.3">
      <c r="P959" s="19"/>
    </row>
    <row r="960" spans="16:16" s="21" customFormat="1" x14ac:dyDescent="0.3">
      <c r="P960" s="19"/>
    </row>
    <row r="961" spans="16:16" s="21" customFormat="1" x14ac:dyDescent="0.3">
      <c r="P961" s="19"/>
    </row>
    <row r="962" spans="16:16" s="21" customFormat="1" x14ac:dyDescent="0.3">
      <c r="P962" s="19"/>
    </row>
    <row r="963" spans="16:16" s="21" customFormat="1" x14ac:dyDescent="0.3">
      <c r="P963" s="19"/>
    </row>
    <row r="964" spans="16:16" s="21" customFormat="1" x14ac:dyDescent="0.3">
      <c r="P964" s="19"/>
    </row>
    <row r="965" spans="16:16" s="21" customFormat="1" x14ac:dyDescent="0.3">
      <c r="P965" s="19"/>
    </row>
    <row r="966" spans="16:16" s="21" customFormat="1" x14ac:dyDescent="0.3">
      <c r="P966" s="19"/>
    </row>
    <row r="967" spans="16:16" s="21" customFormat="1" x14ac:dyDescent="0.3">
      <c r="P967" s="19"/>
    </row>
    <row r="968" spans="16:16" s="21" customFormat="1" x14ac:dyDescent="0.3">
      <c r="P968" s="19"/>
    </row>
    <row r="969" spans="16:16" s="21" customFormat="1" x14ac:dyDescent="0.3">
      <c r="P969" s="19"/>
    </row>
    <row r="970" spans="16:16" s="21" customFormat="1" x14ac:dyDescent="0.3">
      <c r="P970" s="19"/>
    </row>
    <row r="971" spans="16:16" s="21" customFormat="1" x14ac:dyDescent="0.3">
      <c r="P971" s="19"/>
    </row>
    <row r="972" spans="16:16" s="21" customFormat="1" x14ac:dyDescent="0.3">
      <c r="P972" s="19"/>
    </row>
    <row r="973" spans="16:16" s="21" customFormat="1" x14ac:dyDescent="0.3">
      <c r="P973" s="19"/>
    </row>
    <row r="974" spans="16:16" s="21" customFormat="1" x14ac:dyDescent="0.3">
      <c r="P974" s="19"/>
    </row>
    <row r="975" spans="16:16" s="21" customFormat="1" x14ac:dyDescent="0.3">
      <c r="P975" s="19"/>
    </row>
    <row r="976" spans="16:16" s="21" customFormat="1" x14ac:dyDescent="0.3">
      <c r="P976" s="19"/>
    </row>
    <row r="977" spans="16:251" s="21" customFormat="1" x14ac:dyDescent="0.3">
      <c r="P977" s="19"/>
    </row>
    <row r="978" spans="16:251" s="21" customFormat="1" x14ac:dyDescent="0.3">
      <c r="P978" s="19"/>
    </row>
    <row r="979" spans="16:251" s="21" customFormat="1" x14ac:dyDescent="0.3">
      <c r="P979" s="19"/>
    </row>
    <row r="980" spans="16:251" s="21" customFormat="1" x14ac:dyDescent="0.3">
      <c r="P980" s="19"/>
    </row>
    <row r="981" spans="16:251" s="21" customFormat="1" x14ac:dyDescent="0.3">
      <c r="P981" s="19"/>
    </row>
    <row r="982" spans="16:251" s="21" customFormat="1" x14ac:dyDescent="0.3">
      <c r="P982" s="19"/>
    </row>
    <row r="983" spans="16:251" s="21" customFormat="1" x14ac:dyDescent="0.3">
      <c r="P983" s="19"/>
    </row>
    <row r="984" spans="16:251" s="21" customFormat="1" x14ac:dyDescent="0.3">
      <c r="P984" s="19"/>
    </row>
    <row r="985" spans="16:251" s="21" customFormat="1" x14ac:dyDescent="0.3">
      <c r="P985" s="19"/>
    </row>
    <row r="986" spans="16:251" s="21" customFormat="1" x14ac:dyDescent="0.3">
      <c r="P986" s="19"/>
    </row>
    <row r="987" spans="16:251" s="83" customFormat="1" x14ac:dyDescent="0.3">
      <c r="P987" s="84"/>
      <c r="R987" s="27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82"/>
      <c r="AZ987" s="82"/>
      <c r="BA987" s="82"/>
      <c r="BB987" s="82"/>
      <c r="BC987" s="82"/>
      <c r="BD987" s="82"/>
      <c r="BE987" s="82"/>
      <c r="BF987" s="82"/>
      <c r="BG987" s="82"/>
      <c r="BH987" s="82"/>
      <c r="BI987" s="82"/>
      <c r="BJ987" s="82"/>
      <c r="BK987" s="82"/>
      <c r="BL987" s="82"/>
      <c r="BM987" s="82"/>
      <c r="BN987" s="82"/>
      <c r="BO987" s="82"/>
      <c r="BP987" s="82"/>
      <c r="BQ987" s="82"/>
      <c r="BR987" s="82"/>
      <c r="BS987" s="82"/>
      <c r="BT987" s="82"/>
      <c r="BU987" s="82"/>
      <c r="BV987" s="82"/>
      <c r="BW987" s="82"/>
      <c r="BX987" s="82"/>
      <c r="BY987" s="82"/>
      <c r="BZ987" s="82"/>
      <c r="CA987" s="82"/>
      <c r="CB987" s="82"/>
      <c r="CC987" s="82"/>
      <c r="CD987" s="82"/>
      <c r="CE987" s="82"/>
      <c r="CF987" s="82"/>
      <c r="CG987" s="82"/>
      <c r="CH987" s="82"/>
      <c r="CI987" s="82"/>
      <c r="CJ987" s="82"/>
      <c r="CK987" s="82"/>
      <c r="CL987" s="82"/>
      <c r="CM987" s="82"/>
      <c r="CN987" s="82"/>
      <c r="CO987" s="82"/>
      <c r="CP987" s="82"/>
      <c r="CQ987" s="82"/>
      <c r="CR987" s="82"/>
      <c r="CS987" s="82"/>
      <c r="CT987" s="82"/>
      <c r="CU987" s="82"/>
      <c r="CV987" s="82"/>
      <c r="CW987" s="82"/>
      <c r="CX987" s="82"/>
      <c r="CY987" s="82"/>
      <c r="CZ987" s="82"/>
      <c r="DA987" s="82"/>
      <c r="DB987" s="82"/>
      <c r="DC987" s="82"/>
      <c r="DD987" s="82"/>
      <c r="DE987" s="82"/>
      <c r="DF987" s="82"/>
      <c r="DG987" s="82"/>
      <c r="DH987" s="82"/>
      <c r="DI987" s="82"/>
      <c r="DJ987" s="82"/>
      <c r="DK987" s="82"/>
      <c r="DL987" s="82"/>
      <c r="DM987" s="82"/>
      <c r="DN987" s="82"/>
      <c r="DO987" s="82"/>
      <c r="DP987" s="82"/>
      <c r="DQ987" s="82"/>
      <c r="DR987" s="82"/>
      <c r="DS987" s="82"/>
      <c r="DT987" s="82"/>
      <c r="DU987" s="82"/>
      <c r="DV987" s="82"/>
      <c r="DW987" s="82"/>
      <c r="DX987" s="82"/>
      <c r="DY987" s="82"/>
      <c r="DZ987" s="82"/>
      <c r="EA987" s="82"/>
      <c r="EB987" s="82"/>
      <c r="EC987" s="82"/>
      <c r="ED987" s="82"/>
      <c r="EE987" s="82"/>
      <c r="EF987" s="82"/>
      <c r="EG987" s="82"/>
      <c r="EH987" s="82"/>
      <c r="EI987" s="82"/>
      <c r="EJ987" s="82"/>
      <c r="EK987" s="82"/>
      <c r="EL987" s="82"/>
      <c r="EM987" s="82"/>
      <c r="EN987" s="82"/>
      <c r="EO987" s="82"/>
      <c r="EP987" s="82"/>
      <c r="EQ987" s="82"/>
      <c r="ER987" s="82"/>
      <c r="ES987" s="82"/>
      <c r="ET987" s="82"/>
      <c r="EU987" s="82"/>
      <c r="EV987" s="82"/>
      <c r="EW987" s="82"/>
      <c r="EX987" s="82"/>
      <c r="EY987" s="82"/>
      <c r="EZ987" s="82"/>
      <c r="FA987" s="82"/>
      <c r="FB987" s="82"/>
      <c r="FC987" s="82"/>
      <c r="FD987" s="82"/>
      <c r="FE987" s="82"/>
      <c r="FF987" s="82"/>
      <c r="FG987" s="82"/>
      <c r="FH987" s="82"/>
      <c r="FI987" s="82"/>
      <c r="FJ987" s="82"/>
      <c r="FK987" s="82"/>
      <c r="FL987" s="82"/>
      <c r="FM987" s="82"/>
      <c r="FN987" s="82"/>
      <c r="FO987" s="82"/>
      <c r="FP987" s="82"/>
      <c r="FQ987" s="82"/>
      <c r="FR987" s="82"/>
      <c r="FS987" s="82"/>
      <c r="FT987" s="82"/>
      <c r="FU987" s="82"/>
      <c r="FV987" s="82"/>
      <c r="FW987" s="82"/>
      <c r="FX987" s="82"/>
      <c r="FY987" s="82"/>
      <c r="FZ987" s="82"/>
      <c r="GA987" s="82"/>
      <c r="GB987" s="82"/>
      <c r="GC987" s="82"/>
      <c r="GD987" s="82"/>
      <c r="GE987" s="82"/>
      <c r="GF987" s="82"/>
      <c r="GG987" s="82"/>
      <c r="GH987" s="82"/>
      <c r="GI987" s="82"/>
      <c r="GJ987" s="82"/>
      <c r="GK987" s="82"/>
      <c r="GL987" s="82"/>
      <c r="GM987" s="82"/>
      <c r="GN987" s="82"/>
      <c r="GO987" s="82"/>
      <c r="GP987" s="82"/>
      <c r="GQ987" s="82"/>
      <c r="GR987" s="82"/>
      <c r="GS987" s="82"/>
      <c r="GT987" s="82"/>
      <c r="GU987" s="82"/>
      <c r="GV987" s="82"/>
      <c r="GW987" s="82"/>
      <c r="GX987" s="82"/>
      <c r="GY987" s="82"/>
      <c r="GZ987" s="82"/>
      <c r="HA987" s="82"/>
      <c r="HB987" s="82"/>
      <c r="HC987" s="82"/>
      <c r="HD987" s="82"/>
      <c r="HE987" s="82"/>
      <c r="HF987" s="82"/>
      <c r="HG987" s="82"/>
      <c r="HH987" s="82"/>
      <c r="HI987" s="82"/>
      <c r="HJ987" s="82"/>
      <c r="HK987" s="82"/>
      <c r="HL987" s="82"/>
      <c r="HM987" s="82"/>
      <c r="HN987" s="82"/>
      <c r="HO987" s="82"/>
      <c r="HP987" s="82"/>
      <c r="HQ987" s="82"/>
      <c r="HR987" s="82"/>
      <c r="HS987" s="82"/>
      <c r="HT987" s="82"/>
      <c r="HU987" s="82"/>
      <c r="HV987" s="82"/>
      <c r="HW987" s="82"/>
      <c r="HX987" s="82"/>
      <c r="HY987" s="82"/>
      <c r="HZ987" s="82"/>
      <c r="IA987" s="82"/>
      <c r="IB987" s="82"/>
      <c r="IC987" s="82"/>
      <c r="ID987" s="82"/>
      <c r="IE987" s="82"/>
      <c r="IF987" s="82"/>
      <c r="IG987" s="82"/>
      <c r="IH987" s="82"/>
      <c r="II987" s="82"/>
      <c r="IJ987" s="82"/>
      <c r="IK987" s="82"/>
      <c r="IL987" s="82"/>
      <c r="IM987" s="82"/>
      <c r="IN987" s="82"/>
      <c r="IO987" s="82"/>
      <c r="IP987" s="82"/>
      <c r="IQ987" s="82"/>
    </row>
    <row r="988" spans="16:251" s="83" customFormat="1" x14ac:dyDescent="0.3">
      <c r="P988" s="84"/>
      <c r="R988" s="27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82"/>
      <c r="AZ988" s="82"/>
      <c r="BA988" s="82"/>
      <c r="BB988" s="82"/>
      <c r="BC988" s="82"/>
      <c r="BD988" s="82"/>
      <c r="BE988" s="82"/>
      <c r="BF988" s="82"/>
      <c r="BG988" s="82"/>
      <c r="BH988" s="82"/>
      <c r="BI988" s="82"/>
      <c r="BJ988" s="82"/>
      <c r="BK988" s="82"/>
      <c r="BL988" s="82"/>
      <c r="BM988" s="82"/>
      <c r="BN988" s="82"/>
      <c r="BO988" s="82"/>
      <c r="BP988" s="82"/>
      <c r="BQ988" s="82"/>
      <c r="BR988" s="82"/>
      <c r="BS988" s="82"/>
      <c r="BT988" s="82"/>
      <c r="BU988" s="82"/>
      <c r="BV988" s="82"/>
      <c r="BW988" s="82"/>
      <c r="BX988" s="82"/>
      <c r="BY988" s="82"/>
      <c r="BZ988" s="82"/>
      <c r="CA988" s="82"/>
      <c r="CB988" s="82"/>
      <c r="CC988" s="82"/>
      <c r="CD988" s="82"/>
      <c r="CE988" s="82"/>
      <c r="CF988" s="82"/>
      <c r="CG988" s="82"/>
      <c r="CH988" s="82"/>
      <c r="CI988" s="82"/>
      <c r="CJ988" s="82"/>
      <c r="CK988" s="82"/>
      <c r="CL988" s="82"/>
      <c r="CM988" s="82"/>
      <c r="CN988" s="82"/>
      <c r="CO988" s="82"/>
      <c r="CP988" s="82"/>
      <c r="CQ988" s="82"/>
      <c r="CR988" s="82"/>
      <c r="CS988" s="82"/>
      <c r="CT988" s="82"/>
      <c r="CU988" s="82"/>
      <c r="CV988" s="82"/>
      <c r="CW988" s="82"/>
      <c r="CX988" s="82"/>
      <c r="CY988" s="82"/>
      <c r="CZ988" s="82"/>
      <c r="DA988" s="82"/>
      <c r="DB988" s="82"/>
      <c r="DC988" s="82"/>
      <c r="DD988" s="82"/>
      <c r="DE988" s="82"/>
      <c r="DF988" s="82"/>
      <c r="DG988" s="82"/>
      <c r="DH988" s="82"/>
      <c r="DI988" s="82"/>
      <c r="DJ988" s="82"/>
      <c r="DK988" s="82"/>
      <c r="DL988" s="82"/>
      <c r="DM988" s="82"/>
      <c r="DN988" s="82"/>
      <c r="DO988" s="82"/>
      <c r="DP988" s="82"/>
      <c r="DQ988" s="82"/>
      <c r="DR988" s="82"/>
      <c r="DS988" s="82"/>
      <c r="DT988" s="82"/>
      <c r="DU988" s="82"/>
      <c r="DV988" s="82"/>
      <c r="DW988" s="82"/>
      <c r="DX988" s="82"/>
      <c r="DY988" s="82"/>
      <c r="DZ988" s="82"/>
      <c r="EA988" s="82"/>
      <c r="EB988" s="82"/>
      <c r="EC988" s="82"/>
      <c r="ED988" s="82"/>
      <c r="EE988" s="82"/>
      <c r="EF988" s="82"/>
      <c r="EG988" s="82"/>
      <c r="EH988" s="82"/>
      <c r="EI988" s="82"/>
      <c r="EJ988" s="82"/>
      <c r="EK988" s="82"/>
      <c r="EL988" s="82"/>
      <c r="EM988" s="82"/>
      <c r="EN988" s="82"/>
      <c r="EO988" s="82"/>
      <c r="EP988" s="82"/>
      <c r="EQ988" s="82"/>
      <c r="ER988" s="82"/>
      <c r="ES988" s="82"/>
      <c r="ET988" s="82"/>
      <c r="EU988" s="82"/>
      <c r="EV988" s="82"/>
      <c r="EW988" s="82"/>
      <c r="EX988" s="82"/>
      <c r="EY988" s="82"/>
      <c r="EZ988" s="82"/>
      <c r="FA988" s="82"/>
      <c r="FB988" s="82"/>
      <c r="FC988" s="82"/>
      <c r="FD988" s="82"/>
      <c r="FE988" s="82"/>
      <c r="FF988" s="82"/>
      <c r="FG988" s="82"/>
      <c r="FH988" s="82"/>
      <c r="FI988" s="82"/>
      <c r="FJ988" s="82"/>
      <c r="FK988" s="82"/>
      <c r="FL988" s="82"/>
      <c r="FM988" s="82"/>
      <c r="FN988" s="82"/>
      <c r="FO988" s="82"/>
      <c r="FP988" s="82"/>
      <c r="FQ988" s="82"/>
      <c r="FR988" s="82"/>
      <c r="FS988" s="82"/>
      <c r="FT988" s="82"/>
      <c r="FU988" s="82"/>
      <c r="FV988" s="82"/>
      <c r="FW988" s="82"/>
      <c r="FX988" s="82"/>
      <c r="FY988" s="82"/>
      <c r="FZ988" s="82"/>
      <c r="GA988" s="82"/>
      <c r="GB988" s="82"/>
      <c r="GC988" s="82"/>
      <c r="GD988" s="82"/>
      <c r="GE988" s="82"/>
      <c r="GF988" s="82"/>
      <c r="GG988" s="82"/>
      <c r="GH988" s="82"/>
      <c r="GI988" s="82"/>
      <c r="GJ988" s="82"/>
      <c r="GK988" s="82"/>
      <c r="GL988" s="82"/>
      <c r="GM988" s="82"/>
      <c r="GN988" s="82"/>
      <c r="GO988" s="82"/>
      <c r="GP988" s="82"/>
      <c r="GQ988" s="82"/>
      <c r="GR988" s="82"/>
      <c r="GS988" s="82"/>
      <c r="GT988" s="82"/>
      <c r="GU988" s="82"/>
      <c r="GV988" s="82"/>
      <c r="GW988" s="82"/>
      <c r="GX988" s="82"/>
      <c r="GY988" s="82"/>
      <c r="GZ988" s="82"/>
      <c r="HA988" s="82"/>
      <c r="HB988" s="82"/>
      <c r="HC988" s="82"/>
      <c r="HD988" s="82"/>
      <c r="HE988" s="82"/>
      <c r="HF988" s="82"/>
      <c r="HG988" s="82"/>
      <c r="HH988" s="82"/>
      <c r="HI988" s="82"/>
      <c r="HJ988" s="82"/>
      <c r="HK988" s="82"/>
      <c r="HL988" s="82"/>
      <c r="HM988" s="82"/>
      <c r="HN988" s="82"/>
      <c r="HO988" s="82"/>
      <c r="HP988" s="82"/>
      <c r="HQ988" s="82"/>
      <c r="HR988" s="82"/>
      <c r="HS988" s="82"/>
      <c r="HT988" s="82"/>
      <c r="HU988" s="82"/>
      <c r="HV988" s="82"/>
      <c r="HW988" s="82"/>
      <c r="HX988" s="82"/>
      <c r="HY988" s="82"/>
      <c r="HZ988" s="82"/>
      <c r="IA988" s="82"/>
      <c r="IB988" s="82"/>
      <c r="IC988" s="82"/>
      <c r="ID988" s="82"/>
      <c r="IE988" s="82"/>
      <c r="IF988" s="82"/>
      <c r="IG988" s="82"/>
      <c r="IH988" s="82"/>
      <c r="II988" s="82"/>
      <c r="IJ988" s="82"/>
      <c r="IK988" s="82"/>
      <c r="IL988" s="82"/>
      <c r="IM988" s="82"/>
      <c r="IN988" s="82"/>
      <c r="IO988" s="82"/>
      <c r="IP988" s="82"/>
      <c r="IQ988" s="82"/>
    </row>
    <row r="989" spans="16:251" s="5" customFormat="1" x14ac:dyDescent="0.3">
      <c r="P989" s="11"/>
      <c r="R989" s="27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1"/>
      <c r="CP989" s="21"/>
      <c r="CQ989" s="21"/>
      <c r="CR989" s="21"/>
      <c r="CS989" s="21"/>
      <c r="CT989" s="21"/>
      <c r="CU989" s="21"/>
      <c r="CV989" s="21"/>
      <c r="CW989" s="21"/>
      <c r="CX989" s="21"/>
      <c r="CY989" s="21"/>
      <c r="CZ989" s="21"/>
      <c r="DA989" s="21"/>
      <c r="DB989" s="21"/>
      <c r="DC989" s="21"/>
      <c r="DD989" s="21"/>
      <c r="DE989" s="21"/>
      <c r="DF989" s="21"/>
      <c r="DG989" s="21"/>
      <c r="DH989" s="21"/>
      <c r="DI989" s="21"/>
      <c r="DJ989" s="21"/>
      <c r="DK989" s="21"/>
      <c r="DL989" s="21"/>
      <c r="DM989" s="21"/>
      <c r="DN989" s="21"/>
      <c r="DO989" s="21"/>
      <c r="DP989" s="21"/>
      <c r="DQ989" s="21"/>
      <c r="DR989" s="21"/>
      <c r="DS989" s="21"/>
      <c r="DT989" s="21"/>
      <c r="DU989" s="21"/>
      <c r="DV989" s="21"/>
      <c r="DW989" s="21"/>
      <c r="DX989" s="21"/>
      <c r="DY989" s="21"/>
      <c r="DZ989" s="21"/>
      <c r="EA989" s="21"/>
      <c r="EB989" s="21"/>
      <c r="EC989" s="21"/>
      <c r="ED989" s="21"/>
      <c r="EE989" s="21"/>
      <c r="EF989" s="21"/>
      <c r="EG989" s="21"/>
      <c r="EH989" s="21"/>
      <c r="EI989" s="21"/>
      <c r="EJ989" s="21"/>
      <c r="EK989" s="21"/>
      <c r="EL989" s="21"/>
      <c r="EM989" s="21"/>
      <c r="EN989" s="21"/>
      <c r="EO989" s="21"/>
      <c r="EP989" s="21"/>
      <c r="EQ989" s="21"/>
      <c r="ER989" s="21"/>
      <c r="ES989" s="21"/>
      <c r="ET989" s="21"/>
      <c r="EU989" s="21"/>
      <c r="EV989" s="21"/>
      <c r="EW989" s="21"/>
      <c r="EX989" s="21"/>
      <c r="EY989" s="21"/>
      <c r="EZ989" s="21"/>
      <c r="FA989" s="21"/>
      <c r="FB989" s="21"/>
      <c r="FC989" s="21"/>
      <c r="FD989" s="21"/>
      <c r="FE989" s="21"/>
      <c r="FF989" s="21"/>
      <c r="FG989" s="21"/>
      <c r="FH989" s="21"/>
      <c r="FI989" s="21"/>
      <c r="FJ989" s="21"/>
      <c r="FK989" s="21"/>
      <c r="FL989" s="21"/>
      <c r="FM989" s="21"/>
      <c r="FN989" s="21"/>
      <c r="FO989" s="21"/>
      <c r="FP989" s="21"/>
      <c r="FQ989" s="21"/>
      <c r="FR989" s="21"/>
      <c r="FS989" s="21"/>
      <c r="FT989" s="21"/>
      <c r="FU989" s="21"/>
      <c r="FV989" s="21"/>
      <c r="FW989" s="21"/>
      <c r="FX989" s="21"/>
      <c r="FY989" s="21"/>
      <c r="FZ989" s="21"/>
      <c r="GA989" s="21"/>
      <c r="GB989" s="21"/>
      <c r="GC989" s="21"/>
      <c r="GD989" s="21"/>
      <c r="GE989" s="21"/>
      <c r="GF989" s="21"/>
      <c r="GG989" s="21"/>
      <c r="GH989" s="21"/>
      <c r="GI989" s="21"/>
      <c r="GJ989" s="21"/>
      <c r="GK989" s="21"/>
      <c r="GL989" s="21"/>
      <c r="GM989" s="21"/>
      <c r="GN989" s="21"/>
      <c r="GO989" s="21"/>
      <c r="GP989" s="21"/>
      <c r="GQ989" s="21"/>
      <c r="GR989" s="21"/>
      <c r="GS989" s="21"/>
      <c r="GT989" s="21"/>
      <c r="GU989" s="21"/>
      <c r="GV989" s="21"/>
      <c r="GW989" s="21"/>
      <c r="GX989" s="21"/>
      <c r="GY989" s="21"/>
      <c r="GZ989" s="21"/>
      <c r="HA989" s="21"/>
      <c r="HB989" s="21"/>
      <c r="HC989" s="21"/>
      <c r="HD989" s="21"/>
      <c r="HE989" s="21"/>
      <c r="HF989" s="21"/>
      <c r="HG989" s="21"/>
      <c r="HH989" s="21"/>
      <c r="HI989" s="21"/>
      <c r="HJ989" s="21"/>
      <c r="HK989" s="21"/>
      <c r="HL989" s="21"/>
      <c r="HM989" s="21"/>
      <c r="HN989" s="21"/>
      <c r="HO989" s="21"/>
      <c r="HP989" s="21"/>
      <c r="HQ989" s="21"/>
      <c r="HR989" s="21"/>
      <c r="HS989" s="21"/>
      <c r="HT989" s="21"/>
      <c r="HU989" s="21"/>
      <c r="HV989" s="21"/>
      <c r="HW989" s="21"/>
      <c r="HX989" s="21"/>
      <c r="HY989" s="21"/>
      <c r="HZ989" s="21"/>
      <c r="IA989" s="21"/>
      <c r="IB989" s="21"/>
      <c r="IC989" s="21"/>
      <c r="ID989" s="21"/>
      <c r="IE989" s="21"/>
      <c r="IF989" s="21"/>
      <c r="IG989" s="21"/>
      <c r="IH989" s="21"/>
      <c r="II989" s="21"/>
      <c r="IJ989" s="21"/>
      <c r="IK989" s="21"/>
      <c r="IL989" s="21"/>
      <c r="IM989" s="21"/>
      <c r="IN989" s="21"/>
      <c r="IO989" s="21"/>
      <c r="IP989" s="21"/>
      <c r="IQ989" s="21"/>
    </row>
    <row r="990" spans="16:251" s="5" customFormat="1" x14ac:dyDescent="0.3">
      <c r="P990" s="11"/>
      <c r="R990" s="27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1"/>
      <c r="CP990" s="21"/>
      <c r="CQ990" s="21"/>
      <c r="CR990" s="21"/>
      <c r="CS990" s="21"/>
      <c r="CT990" s="21"/>
      <c r="CU990" s="21"/>
      <c r="CV990" s="21"/>
      <c r="CW990" s="21"/>
      <c r="CX990" s="21"/>
      <c r="CY990" s="21"/>
      <c r="CZ990" s="21"/>
      <c r="DA990" s="21"/>
      <c r="DB990" s="21"/>
      <c r="DC990" s="21"/>
      <c r="DD990" s="21"/>
      <c r="DE990" s="21"/>
      <c r="DF990" s="21"/>
      <c r="DG990" s="21"/>
      <c r="DH990" s="21"/>
      <c r="DI990" s="21"/>
      <c r="DJ990" s="21"/>
      <c r="DK990" s="21"/>
      <c r="DL990" s="21"/>
      <c r="DM990" s="21"/>
      <c r="DN990" s="21"/>
      <c r="DO990" s="21"/>
      <c r="DP990" s="21"/>
      <c r="DQ990" s="21"/>
      <c r="DR990" s="21"/>
      <c r="DS990" s="21"/>
      <c r="DT990" s="21"/>
      <c r="DU990" s="21"/>
      <c r="DV990" s="21"/>
      <c r="DW990" s="21"/>
      <c r="DX990" s="21"/>
      <c r="DY990" s="21"/>
      <c r="DZ990" s="21"/>
      <c r="EA990" s="21"/>
      <c r="EB990" s="21"/>
      <c r="EC990" s="21"/>
      <c r="ED990" s="21"/>
      <c r="EE990" s="21"/>
      <c r="EF990" s="21"/>
      <c r="EG990" s="21"/>
      <c r="EH990" s="21"/>
      <c r="EI990" s="21"/>
      <c r="EJ990" s="21"/>
      <c r="EK990" s="21"/>
      <c r="EL990" s="21"/>
      <c r="EM990" s="21"/>
      <c r="EN990" s="21"/>
      <c r="EO990" s="21"/>
      <c r="EP990" s="21"/>
      <c r="EQ990" s="21"/>
      <c r="ER990" s="21"/>
      <c r="ES990" s="21"/>
      <c r="ET990" s="21"/>
      <c r="EU990" s="21"/>
      <c r="EV990" s="21"/>
      <c r="EW990" s="21"/>
      <c r="EX990" s="21"/>
      <c r="EY990" s="21"/>
      <c r="EZ990" s="21"/>
      <c r="FA990" s="21"/>
      <c r="FB990" s="21"/>
      <c r="FC990" s="21"/>
      <c r="FD990" s="21"/>
      <c r="FE990" s="21"/>
      <c r="FF990" s="21"/>
      <c r="FG990" s="21"/>
      <c r="FH990" s="21"/>
      <c r="FI990" s="21"/>
      <c r="FJ990" s="21"/>
      <c r="FK990" s="21"/>
      <c r="FL990" s="21"/>
      <c r="FM990" s="21"/>
      <c r="FN990" s="21"/>
      <c r="FO990" s="21"/>
      <c r="FP990" s="21"/>
      <c r="FQ990" s="21"/>
      <c r="FR990" s="21"/>
      <c r="FS990" s="21"/>
      <c r="FT990" s="21"/>
      <c r="FU990" s="21"/>
      <c r="FV990" s="21"/>
      <c r="FW990" s="21"/>
      <c r="FX990" s="21"/>
      <c r="FY990" s="21"/>
      <c r="FZ990" s="21"/>
      <c r="GA990" s="21"/>
      <c r="GB990" s="21"/>
      <c r="GC990" s="21"/>
      <c r="GD990" s="21"/>
      <c r="GE990" s="21"/>
      <c r="GF990" s="21"/>
      <c r="GG990" s="21"/>
      <c r="GH990" s="21"/>
      <c r="GI990" s="21"/>
      <c r="GJ990" s="21"/>
      <c r="GK990" s="21"/>
      <c r="GL990" s="21"/>
      <c r="GM990" s="21"/>
      <c r="GN990" s="21"/>
      <c r="GO990" s="21"/>
      <c r="GP990" s="21"/>
      <c r="GQ990" s="21"/>
      <c r="GR990" s="21"/>
      <c r="GS990" s="21"/>
      <c r="GT990" s="21"/>
      <c r="GU990" s="21"/>
      <c r="GV990" s="21"/>
      <c r="GW990" s="21"/>
      <c r="GX990" s="21"/>
      <c r="GY990" s="21"/>
      <c r="GZ990" s="21"/>
      <c r="HA990" s="21"/>
      <c r="HB990" s="21"/>
      <c r="HC990" s="21"/>
      <c r="HD990" s="21"/>
      <c r="HE990" s="21"/>
      <c r="HF990" s="21"/>
      <c r="HG990" s="21"/>
      <c r="HH990" s="21"/>
      <c r="HI990" s="21"/>
      <c r="HJ990" s="21"/>
      <c r="HK990" s="21"/>
      <c r="HL990" s="21"/>
      <c r="HM990" s="21"/>
      <c r="HN990" s="21"/>
      <c r="HO990" s="21"/>
      <c r="HP990" s="21"/>
      <c r="HQ990" s="21"/>
      <c r="HR990" s="21"/>
      <c r="HS990" s="21"/>
      <c r="HT990" s="21"/>
      <c r="HU990" s="21"/>
      <c r="HV990" s="21"/>
      <c r="HW990" s="21"/>
      <c r="HX990" s="21"/>
      <c r="HY990" s="21"/>
      <c r="HZ990" s="21"/>
      <c r="IA990" s="21"/>
      <c r="IB990" s="21"/>
      <c r="IC990" s="21"/>
      <c r="ID990" s="21"/>
      <c r="IE990" s="21"/>
      <c r="IF990" s="21"/>
      <c r="IG990" s="21"/>
      <c r="IH990" s="21"/>
      <c r="II990" s="21"/>
      <c r="IJ990" s="21"/>
      <c r="IK990" s="21"/>
      <c r="IL990" s="21"/>
      <c r="IM990" s="21"/>
      <c r="IN990" s="21"/>
      <c r="IO990" s="21"/>
      <c r="IP990" s="21"/>
      <c r="IQ990" s="21"/>
    </row>
    <row r="991" spans="16:251" s="5" customFormat="1" x14ac:dyDescent="0.3">
      <c r="P991" s="11"/>
      <c r="R991" s="27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1"/>
      <c r="CP991" s="21"/>
      <c r="CQ991" s="21"/>
      <c r="CR991" s="21"/>
      <c r="CS991" s="21"/>
      <c r="CT991" s="21"/>
      <c r="CU991" s="21"/>
      <c r="CV991" s="21"/>
      <c r="CW991" s="21"/>
      <c r="CX991" s="21"/>
      <c r="CY991" s="21"/>
      <c r="CZ991" s="21"/>
      <c r="DA991" s="21"/>
      <c r="DB991" s="21"/>
      <c r="DC991" s="21"/>
      <c r="DD991" s="21"/>
      <c r="DE991" s="21"/>
      <c r="DF991" s="21"/>
      <c r="DG991" s="21"/>
      <c r="DH991" s="21"/>
      <c r="DI991" s="21"/>
      <c r="DJ991" s="21"/>
      <c r="DK991" s="21"/>
      <c r="DL991" s="21"/>
      <c r="DM991" s="21"/>
      <c r="DN991" s="21"/>
      <c r="DO991" s="21"/>
      <c r="DP991" s="21"/>
      <c r="DQ991" s="21"/>
      <c r="DR991" s="21"/>
      <c r="DS991" s="21"/>
      <c r="DT991" s="21"/>
      <c r="DU991" s="21"/>
      <c r="DV991" s="21"/>
      <c r="DW991" s="21"/>
      <c r="DX991" s="21"/>
      <c r="DY991" s="21"/>
      <c r="DZ991" s="21"/>
      <c r="EA991" s="21"/>
      <c r="EB991" s="21"/>
      <c r="EC991" s="21"/>
      <c r="ED991" s="21"/>
      <c r="EE991" s="21"/>
      <c r="EF991" s="21"/>
      <c r="EG991" s="21"/>
      <c r="EH991" s="21"/>
      <c r="EI991" s="21"/>
      <c r="EJ991" s="21"/>
      <c r="EK991" s="21"/>
      <c r="EL991" s="21"/>
      <c r="EM991" s="21"/>
      <c r="EN991" s="21"/>
      <c r="EO991" s="21"/>
      <c r="EP991" s="21"/>
      <c r="EQ991" s="21"/>
      <c r="ER991" s="21"/>
      <c r="ES991" s="21"/>
      <c r="ET991" s="21"/>
      <c r="EU991" s="21"/>
      <c r="EV991" s="21"/>
      <c r="EW991" s="21"/>
      <c r="EX991" s="21"/>
      <c r="EY991" s="21"/>
      <c r="EZ991" s="21"/>
      <c r="FA991" s="21"/>
      <c r="FB991" s="21"/>
      <c r="FC991" s="21"/>
      <c r="FD991" s="21"/>
      <c r="FE991" s="21"/>
      <c r="FF991" s="21"/>
      <c r="FG991" s="21"/>
      <c r="FH991" s="21"/>
      <c r="FI991" s="21"/>
      <c r="FJ991" s="21"/>
      <c r="FK991" s="21"/>
      <c r="FL991" s="21"/>
      <c r="FM991" s="21"/>
      <c r="FN991" s="21"/>
      <c r="FO991" s="21"/>
      <c r="FP991" s="21"/>
      <c r="FQ991" s="21"/>
      <c r="FR991" s="21"/>
      <c r="FS991" s="21"/>
      <c r="FT991" s="21"/>
      <c r="FU991" s="21"/>
      <c r="FV991" s="21"/>
      <c r="FW991" s="21"/>
      <c r="FX991" s="21"/>
      <c r="FY991" s="21"/>
      <c r="FZ991" s="21"/>
      <c r="GA991" s="21"/>
      <c r="GB991" s="21"/>
      <c r="GC991" s="21"/>
      <c r="GD991" s="21"/>
      <c r="GE991" s="21"/>
      <c r="GF991" s="21"/>
      <c r="GG991" s="21"/>
      <c r="GH991" s="21"/>
      <c r="GI991" s="21"/>
      <c r="GJ991" s="21"/>
      <c r="GK991" s="21"/>
      <c r="GL991" s="21"/>
      <c r="GM991" s="21"/>
      <c r="GN991" s="21"/>
      <c r="GO991" s="21"/>
      <c r="GP991" s="21"/>
      <c r="GQ991" s="21"/>
      <c r="GR991" s="21"/>
      <c r="GS991" s="21"/>
      <c r="GT991" s="21"/>
      <c r="GU991" s="21"/>
      <c r="GV991" s="21"/>
      <c r="GW991" s="21"/>
      <c r="GX991" s="21"/>
      <c r="GY991" s="21"/>
      <c r="GZ991" s="21"/>
      <c r="HA991" s="21"/>
      <c r="HB991" s="21"/>
      <c r="HC991" s="21"/>
      <c r="HD991" s="21"/>
      <c r="HE991" s="21"/>
      <c r="HF991" s="21"/>
      <c r="HG991" s="21"/>
      <c r="HH991" s="21"/>
      <c r="HI991" s="21"/>
      <c r="HJ991" s="21"/>
      <c r="HK991" s="21"/>
      <c r="HL991" s="21"/>
      <c r="HM991" s="21"/>
      <c r="HN991" s="21"/>
      <c r="HO991" s="21"/>
      <c r="HP991" s="21"/>
      <c r="HQ991" s="21"/>
      <c r="HR991" s="21"/>
      <c r="HS991" s="21"/>
      <c r="HT991" s="21"/>
      <c r="HU991" s="21"/>
      <c r="HV991" s="21"/>
      <c r="HW991" s="21"/>
      <c r="HX991" s="21"/>
      <c r="HY991" s="21"/>
      <c r="HZ991" s="21"/>
      <c r="IA991" s="21"/>
      <c r="IB991" s="21"/>
      <c r="IC991" s="21"/>
      <c r="ID991" s="21"/>
      <c r="IE991" s="21"/>
      <c r="IF991" s="21"/>
      <c r="IG991" s="21"/>
      <c r="IH991" s="21"/>
      <c r="II991" s="21"/>
      <c r="IJ991" s="21"/>
      <c r="IK991" s="21"/>
      <c r="IL991" s="21"/>
      <c r="IM991" s="21"/>
      <c r="IN991" s="21"/>
      <c r="IO991" s="21"/>
      <c r="IP991" s="21"/>
      <c r="IQ991" s="21"/>
    </row>
    <row r="992" spans="16:251" s="5" customFormat="1" x14ac:dyDescent="0.3">
      <c r="P992" s="11"/>
      <c r="R992" s="27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1"/>
      <c r="CP992" s="21"/>
      <c r="CQ992" s="21"/>
      <c r="CR992" s="21"/>
      <c r="CS992" s="21"/>
      <c r="CT992" s="21"/>
      <c r="CU992" s="21"/>
      <c r="CV992" s="21"/>
      <c r="CW992" s="21"/>
      <c r="CX992" s="21"/>
      <c r="CY992" s="21"/>
      <c r="CZ992" s="21"/>
      <c r="DA992" s="21"/>
      <c r="DB992" s="21"/>
      <c r="DC992" s="21"/>
      <c r="DD992" s="21"/>
      <c r="DE992" s="21"/>
      <c r="DF992" s="21"/>
      <c r="DG992" s="21"/>
      <c r="DH992" s="21"/>
      <c r="DI992" s="21"/>
      <c r="DJ992" s="21"/>
      <c r="DK992" s="21"/>
      <c r="DL992" s="21"/>
      <c r="DM992" s="21"/>
      <c r="DN992" s="21"/>
      <c r="DO992" s="21"/>
      <c r="DP992" s="21"/>
      <c r="DQ992" s="21"/>
      <c r="DR992" s="21"/>
      <c r="DS992" s="21"/>
      <c r="DT992" s="21"/>
      <c r="DU992" s="21"/>
      <c r="DV992" s="21"/>
      <c r="DW992" s="21"/>
      <c r="DX992" s="21"/>
      <c r="DY992" s="21"/>
      <c r="DZ992" s="21"/>
      <c r="EA992" s="21"/>
      <c r="EB992" s="21"/>
      <c r="EC992" s="21"/>
      <c r="ED992" s="21"/>
      <c r="EE992" s="21"/>
      <c r="EF992" s="21"/>
      <c r="EG992" s="21"/>
      <c r="EH992" s="21"/>
      <c r="EI992" s="21"/>
      <c r="EJ992" s="21"/>
      <c r="EK992" s="21"/>
      <c r="EL992" s="21"/>
      <c r="EM992" s="21"/>
      <c r="EN992" s="21"/>
      <c r="EO992" s="21"/>
      <c r="EP992" s="21"/>
      <c r="EQ992" s="21"/>
      <c r="ER992" s="21"/>
      <c r="ES992" s="21"/>
      <c r="ET992" s="21"/>
      <c r="EU992" s="21"/>
      <c r="EV992" s="21"/>
      <c r="EW992" s="21"/>
      <c r="EX992" s="21"/>
      <c r="EY992" s="21"/>
      <c r="EZ992" s="21"/>
      <c r="FA992" s="21"/>
      <c r="FB992" s="21"/>
      <c r="FC992" s="21"/>
      <c r="FD992" s="21"/>
      <c r="FE992" s="21"/>
      <c r="FF992" s="21"/>
      <c r="FG992" s="21"/>
      <c r="FH992" s="21"/>
      <c r="FI992" s="21"/>
      <c r="FJ992" s="21"/>
      <c r="FK992" s="21"/>
      <c r="FL992" s="21"/>
      <c r="FM992" s="21"/>
      <c r="FN992" s="21"/>
      <c r="FO992" s="21"/>
      <c r="FP992" s="21"/>
      <c r="FQ992" s="21"/>
      <c r="FR992" s="21"/>
      <c r="FS992" s="21"/>
      <c r="FT992" s="21"/>
      <c r="FU992" s="21"/>
      <c r="FV992" s="21"/>
      <c r="FW992" s="21"/>
      <c r="FX992" s="21"/>
      <c r="FY992" s="21"/>
      <c r="FZ992" s="21"/>
      <c r="GA992" s="21"/>
      <c r="GB992" s="21"/>
      <c r="GC992" s="21"/>
      <c r="GD992" s="21"/>
      <c r="GE992" s="21"/>
      <c r="GF992" s="21"/>
      <c r="GG992" s="21"/>
      <c r="GH992" s="21"/>
      <c r="GI992" s="21"/>
      <c r="GJ992" s="21"/>
      <c r="GK992" s="21"/>
      <c r="GL992" s="21"/>
      <c r="GM992" s="21"/>
      <c r="GN992" s="21"/>
      <c r="GO992" s="21"/>
      <c r="GP992" s="21"/>
      <c r="GQ992" s="21"/>
      <c r="GR992" s="21"/>
      <c r="GS992" s="21"/>
      <c r="GT992" s="21"/>
      <c r="GU992" s="21"/>
      <c r="GV992" s="21"/>
      <c r="GW992" s="21"/>
      <c r="GX992" s="21"/>
      <c r="GY992" s="21"/>
      <c r="GZ992" s="21"/>
      <c r="HA992" s="21"/>
      <c r="HB992" s="21"/>
      <c r="HC992" s="21"/>
      <c r="HD992" s="21"/>
      <c r="HE992" s="21"/>
      <c r="HF992" s="21"/>
      <c r="HG992" s="21"/>
      <c r="HH992" s="21"/>
      <c r="HI992" s="21"/>
      <c r="HJ992" s="21"/>
      <c r="HK992" s="21"/>
      <c r="HL992" s="21"/>
      <c r="HM992" s="21"/>
      <c r="HN992" s="21"/>
      <c r="HO992" s="21"/>
      <c r="HP992" s="21"/>
      <c r="HQ992" s="21"/>
      <c r="HR992" s="21"/>
      <c r="HS992" s="21"/>
      <c r="HT992" s="21"/>
      <c r="HU992" s="21"/>
      <c r="HV992" s="21"/>
      <c r="HW992" s="21"/>
      <c r="HX992" s="21"/>
      <c r="HY992" s="21"/>
      <c r="HZ992" s="21"/>
      <c r="IA992" s="21"/>
      <c r="IB992" s="21"/>
      <c r="IC992" s="21"/>
      <c r="ID992" s="21"/>
      <c r="IE992" s="21"/>
      <c r="IF992" s="21"/>
      <c r="IG992" s="21"/>
      <c r="IH992" s="21"/>
      <c r="II992" s="21"/>
      <c r="IJ992" s="21"/>
      <c r="IK992" s="21"/>
      <c r="IL992" s="21"/>
      <c r="IM992" s="21"/>
      <c r="IN992" s="21"/>
      <c r="IO992" s="21"/>
      <c r="IP992" s="21"/>
      <c r="IQ992" s="21"/>
    </row>
    <row r="993" spans="16:251" s="3" customFormat="1" x14ac:dyDescent="0.3">
      <c r="P993" s="12"/>
      <c r="R993" s="23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1"/>
      <c r="CP993" s="21"/>
      <c r="CQ993" s="21"/>
      <c r="CR993" s="21"/>
      <c r="CS993" s="21"/>
      <c r="CT993" s="21"/>
      <c r="CU993" s="21"/>
      <c r="CV993" s="21"/>
      <c r="CW993" s="21"/>
      <c r="CX993" s="21"/>
      <c r="CY993" s="21"/>
      <c r="CZ993" s="21"/>
      <c r="DA993" s="21"/>
      <c r="DB993" s="21"/>
      <c r="DC993" s="21"/>
      <c r="DD993" s="21"/>
      <c r="DE993" s="21"/>
      <c r="DF993" s="21"/>
      <c r="DG993" s="21"/>
      <c r="DH993" s="21"/>
      <c r="DI993" s="21"/>
      <c r="DJ993" s="21"/>
      <c r="DK993" s="21"/>
      <c r="DL993" s="21"/>
      <c r="DM993" s="21"/>
      <c r="DN993" s="21"/>
      <c r="DO993" s="21"/>
      <c r="DP993" s="21"/>
      <c r="DQ993" s="21"/>
      <c r="DR993" s="21"/>
      <c r="DS993" s="21"/>
      <c r="DT993" s="21"/>
      <c r="DU993" s="21"/>
      <c r="DV993" s="21"/>
      <c r="DW993" s="21"/>
      <c r="DX993" s="21"/>
      <c r="DY993" s="21"/>
      <c r="DZ993" s="21"/>
      <c r="EA993" s="21"/>
      <c r="EB993" s="21"/>
      <c r="EC993" s="21"/>
      <c r="ED993" s="21"/>
      <c r="EE993" s="21"/>
      <c r="EF993" s="21"/>
      <c r="EG993" s="21"/>
      <c r="EH993" s="21"/>
      <c r="EI993" s="21"/>
      <c r="EJ993" s="21"/>
      <c r="EK993" s="21"/>
      <c r="EL993" s="21"/>
      <c r="EM993" s="21"/>
      <c r="EN993" s="21"/>
      <c r="EO993" s="21"/>
      <c r="EP993" s="21"/>
      <c r="EQ993" s="21"/>
      <c r="ER993" s="21"/>
      <c r="ES993" s="21"/>
      <c r="ET993" s="21"/>
      <c r="EU993" s="21"/>
      <c r="EV993" s="21"/>
      <c r="EW993" s="21"/>
      <c r="EX993" s="21"/>
      <c r="EY993" s="21"/>
      <c r="EZ993" s="21"/>
      <c r="FA993" s="21"/>
      <c r="FB993" s="21"/>
      <c r="FC993" s="21"/>
      <c r="FD993" s="21"/>
      <c r="FE993" s="21"/>
      <c r="FF993" s="21"/>
      <c r="FG993" s="21"/>
      <c r="FH993" s="21"/>
      <c r="FI993" s="21"/>
      <c r="FJ993" s="21"/>
      <c r="FK993" s="21"/>
      <c r="FL993" s="21"/>
      <c r="FM993" s="21"/>
      <c r="FN993" s="21"/>
      <c r="FO993" s="21"/>
      <c r="FP993" s="21"/>
      <c r="FQ993" s="21"/>
      <c r="FR993" s="21"/>
      <c r="FS993" s="21"/>
      <c r="FT993" s="21"/>
      <c r="FU993" s="21"/>
      <c r="FV993" s="21"/>
      <c r="FW993" s="21"/>
      <c r="FX993" s="21"/>
      <c r="FY993" s="21"/>
      <c r="FZ993" s="21"/>
      <c r="GA993" s="21"/>
      <c r="GB993" s="21"/>
      <c r="GC993" s="21"/>
      <c r="GD993" s="21"/>
      <c r="GE993" s="21"/>
      <c r="GF993" s="21"/>
      <c r="GG993" s="21"/>
      <c r="GH993" s="21"/>
      <c r="GI993" s="21"/>
      <c r="GJ993" s="21"/>
      <c r="GK993" s="21"/>
      <c r="GL993" s="21"/>
      <c r="GM993" s="21"/>
      <c r="GN993" s="21"/>
      <c r="GO993" s="21"/>
      <c r="GP993" s="21"/>
      <c r="GQ993" s="21"/>
      <c r="GR993" s="21"/>
      <c r="GS993" s="21"/>
      <c r="GT993" s="21"/>
      <c r="GU993" s="21"/>
      <c r="GV993" s="21"/>
      <c r="GW993" s="21"/>
      <c r="GX993" s="21"/>
      <c r="GY993" s="21"/>
      <c r="GZ993" s="21"/>
      <c r="HA993" s="21"/>
      <c r="HB993" s="21"/>
      <c r="HC993" s="21"/>
      <c r="HD993" s="21"/>
      <c r="HE993" s="21"/>
      <c r="HF993" s="21"/>
      <c r="HG993" s="21"/>
      <c r="HH993" s="21"/>
      <c r="HI993" s="21"/>
      <c r="HJ993" s="21"/>
      <c r="HK993" s="21"/>
      <c r="HL993" s="21"/>
      <c r="HM993" s="21"/>
      <c r="HN993" s="21"/>
      <c r="HO993" s="21"/>
      <c r="HP993" s="21"/>
      <c r="HQ993" s="21"/>
      <c r="HR993" s="21"/>
      <c r="HS993" s="21"/>
      <c r="HT993" s="21"/>
      <c r="HU993" s="21"/>
      <c r="HV993" s="21"/>
      <c r="HW993" s="21"/>
      <c r="HX993" s="21"/>
      <c r="HY993" s="21"/>
      <c r="HZ993" s="21"/>
      <c r="IA993" s="21"/>
      <c r="IB993" s="21"/>
      <c r="IC993" s="21"/>
      <c r="ID993" s="21"/>
      <c r="IE993" s="21"/>
      <c r="IF993" s="21"/>
      <c r="IG993" s="21"/>
      <c r="IH993" s="21"/>
      <c r="II993" s="21"/>
      <c r="IJ993" s="21"/>
      <c r="IK993" s="21"/>
      <c r="IL993" s="21"/>
      <c r="IM993" s="21"/>
      <c r="IN993" s="21"/>
      <c r="IO993" s="21"/>
      <c r="IP993" s="21"/>
      <c r="IQ993" s="21"/>
    </row>
    <row r="994" spans="16:251" s="3" customFormat="1" x14ac:dyDescent="0.3">
      <c r="P994" s="12"/>
      <c r="R994" s="23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1"/>
      <c r="CP994" s="21"/>
      <c r="CQ994" s="21"/>
      <c r="CR994" s="21"/>
      <c r="CS994" s="21"/>
      <c r="CT994" s="21"/>
      <c r="CU994" s="21"/>
      <c r="CV994" s="21"/>
      <c r="CW994" s="21"/>
      <c r="CX994" s="21"/>
      <c r="CY994" s="21"/>
      <c r="CZ994" s="21"/>
      <c r="DA994" s="21"/>
      <c r="DB994" s="21"/>
      <c r="DC994" s="21"/>
      <c r="DD994" s="21"/>
      <c r="DE994" s="21"/>
      <c r="DF994" s="21"/>
      <c r="DG994" s="21"/>
      <c r="DH994" s="21"/>
      <c r="DI994" s="21"/>
      <c r="DJ994" s="21"/>
      <c r="DK994" s="21"/>
      <c r="DL994" s="21"/>
      <c r="DM994" s="21"/>
      <c r="DN994" s="21"/>
      <c r="DO994" s="21"/>
      <c r="DP994" s="21"/>
      <c r="DQ994" s="21"/>
      <c r="DR994" s="21"/>
      <c r="DS994" s="21"/>
      <c r="DT994" s="21"/>
      <c r="DU994" s="21"/>
      <c r="DV994" s="21"/>
      <c r="DW994" s="21"/>
      <c r="DX994" s="21"/>
      <c r="DY994" s="21"/>
      <c r="DZ994" s="21"/>
      <c r="EA994" s="21"/>
      <c r="EB994" s="21"/>
      <c r="EC994" s="21"/>
      <c r="ED994" s="21"/>
      <c r="EE994" s="21"/>
      <c r="EF994" s="21"/>
      <c r="EG994" s="21"/>
      <c r="EH994" s="21"/>
      <c r="EI994" s="21"/>
      <c r="EJ994" s="21"/>
      <c r="EK994" s="21"/>
      <c r="EL994" s="21"/>
      <c r="EM994" s="21"/>
      <c r="EN994" s="21"/>
      <c r="EO994" s="21"/>
      <c r="EP994" s="21"/>
      <c r="EQ994" s="21"/>
      <c r="ER994" s="21"/>
      <c r="ES994" s="21"/>
      <c r="ET994" s="21"/>
      <c r="EU994" s="21"/>
      <c r="EV994" s="21"/>
      <c r="EW994" s="21"/>
      <c r="EX994" s="21"/>
      <c r="EY994" s="21"/>
      <c r="EZ994" s="21"/>
      <c r="FA994" s="21"/>
      <c r="FB994" s="21"/>
      <c r="FC994" s="21"/>
      <c r="FD994" s="21"/>
      <c r="FE994" s="21"/>
      <c r="FF994" s="21"/>
      <c r="FG994" s="21"/>
      <c r="FH994" s="21"/>
      <c r="FI994" s="21"/>
      <c r="FJ994" s="21"/>
      <c r="FK994" s="21"/>
      <c r="FL994" s="21"/>
      <c r="FM994" s="21"/>
      <c r="FN994" s="21"/>
      <c r="FO994" s="21"/>
      <c r="FP994" s="21"/>
      <c r="FQ994" s="21"/>
      <c r="FR994" s="21"/>
      <c r="FS994" s="21"/>
      <c r="FT994" s="21"/>
      <c r="FU994" s="21"/>
      <c r="FV994" s="21"/>
      <c r="FW994" s="21"/>
      <c r="FX994" s="21"/>
      <c r="FY994" s="21"/>
      <c r="FZ994" s="21"/>
      <c r="GA994" s="21"/>
      <c r="GB994" s="21"/>
      <c r="GC994" s="21"/>
      <c r="GD994" s="21"/>
      <c r="GE994" s="21"/>
      <c r="GF994" s="21"/>
      <c r="GG994" s="21"/>
      <c r="GH994" s="21"/>
      <c r="GI994" s="21"/>
      <c r="GJ994" s="21"/>
      <c r="GK994" s="21"/>
      <c r="GL994" s="21"/>
      <c r="GM994" s="21"/>
      <c r="GN994" s="21"/>
      <c r="GO994" s="21"/>
      <c r="GP994" s="21"/>
      <c r="GQ994" s="21"/>
      <c r="GR994" s="21"/>
      <c r="GS994" s="21"/>
      <c r="GT994" s="21"/>
      <c r="GU994" s="21"/>
      <c r="GV994" s="21"/>
      <c r="GW994" s="21"/>
      <c r="GX994" s="21"/>
      <c r="GY994" s="21"/>
      <c r="GZ994" s="21"/>
      <c r="HA994" s="21"/>
      <c r="HB994" s="21"/>
      <c r="HC994" s="21"/>
      <c r="HD994" s="21"/>
      <c r="HE994" s="21"/>
      <c r="HF994" s="21"/>
      <c r="HG994" s="21"/>
      <c r="HH994" s="21"/>
      <c r="HI994" s="21"/>
      <c r="HJ994" s="21"/>
      <c r="HK994" s="21"/>
      <c r="HL994" s="21"/>
      <c r="HM994" s="21"/>
      <c r="HN994" s="21"/>
      <c r="HO994" s="21"/>
      <c r="HP994" s="21"/>
      <c r="HQ994" s="21"/>
      <c r="HR994" s="21"/>
      <c r="HS994" s="21"/>
      <c r="HT994" s="21"/>
      <c r="HU994" s="21"/>
      <c r="HV994" s="21"/>
      <c r="HW994" s="21"/>
      <c r="HX994" s="21"/>
      <c r="HY994" s="21"/>
      <c r="HZ994" s="21"/>
      <c r="IA994" s="21"/>
      <c r="IB994" s="21"/>
      <c r="IC994" s="21"/>
      <c r="ID994" s="21"/>
      <c r="IE994" s="21"/>
      <c r="IF994" s="21"/>
      <c r="IG994" s="21"/>
      <c r="IH994" s="21"/>
      <c r="II994" s="21"/>
      <c r="IJ994" s="21"/>
      <c r="IK994" s="21"/>
      <c r="IL994" s="21"/>
      <c r="IM994" s="21"/>
      <c r="IN994" s="21"/>
      <c r="IO994" s="21"/>
      <c r="IP994" s="21"/>
      <c r="IQ994" s="21"/>
    </row>
  </sheetData>
  <sheetProtection algorithmName="SHA-512" hashValue="O2DtsWQ2mpki54tz4MD5u5f/Rg0+9VqUwVLkWqZcA8mjadSMXFL/Sk6iSGDIPd47vV4U8W96S1HOswQafj+XVg==" saltValue="GNQC9FrfhPalqKtTqwZ3eA==" spinCount="100000" sheet="1" objects="1" scenarios="1" selectLockedCells="1" sort="0"/>
  <sortState xmlns:xlrd2="http://schemas.microsoft.com/office/spreadsheetml/2017/richdata2" ref="C5:Q14">
    <sortCondition descending="1" ref="P5:P14"/>
  </sortState>
  <mergeCells count="6">
    <mergeCell ref="I16:J18"/>
    <mergeCell ref="G39:M39"/>
    <mergeCell ref="H73:J73"/>
    <mergeCell ref="L73:N73"/>
    <mergeCell ref="H276:J276"/>
    <mergeCell ref="L276:N276"/>
  </mergeCells>
  <phoneticPr fontId="2" type="noConversion"/>
  <conditionalFormatting sqref="H17">
    <cfRule type="expression" dxfId="5" priority="1">
      <formula>AND(I16&gt;1, I16&lt;2)</formula>
    </cfRule>
    <cfRule type="expression" dxfId="4" priority="2">
      <formula>AND(I16&gt;0.1,I16&lt;1.01)</formula>
    </cfRule>
    <cfRule type="expression" dxfId="3" priority="3">
      <formula>I16&gt;2</formula>
    </cfRule>
  </conditionalFormatting>
  <conditionalFormatting sqref="I16">
    <cfRule type="cellIs" dxfId="2" priority="4" operator="greaterThan">
      <formula>2</formula>
    </cfRule>
    <cfRule type="cellIs" dxfId="1" priority="5" operator="between">
      <formula>1</formula>
      <formula>1.99</formula>
    </cfRule>
    <cfRule type="cellIs" dxfId="0" priority="6" operator="between">
      <formula>0.1</formula>
      <formula>1</formula>
    </cfRule>
  </conditionalFormatting>
  <dataValidations count="2">
    <dataValidation type="list" allowBlank="1" showInputMessage="1" showErrorMessage="1" sqref="M5:M14" xr:uid="{DC408786-2C53-4553-BD0A-BB9625695968}">
      <formula1>$T$5:$T$8</formula1>
    </dataValidation>
    <dataValidation type="list" allowBlank="1" showInputMessage="1" showErrorMessage="1" sqref="L5:L14" xr:uid="{ECF7C81E-5F05-4828-8831-4AD254741623}">
      <formula1>$S$5:$S$8</formula1>
    </dataValidation>
  </dataValidations>
  <pageMargins left="0.25" right="0.25" top="0.75" bottom="0.75" header="0.3" footer="0.3"/>
  <pageSetup paperSize="9" orientation="landscape" horizontalDpi="200" verticalDpi="200" r:id="rId1"/>
  <headerFooter alignWithMargins="0">
    <oddFooter>&amp;C&amp;"Arial,Cursief"&amp;12&amp;K04-047www.ergonomiesite.be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CLI</vt:lpstr>
      <vt:lpstr>CLI!Afdrukbereik</vt:lpstr>
    </vt:vector>
  </TitlesOfParts>
  <Company>Securex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4790</dc:creator>
  <cp:lastModifiedBy>Roeland Motmans</cp:lastModifiedBy>
  <cp:lastPrinted>2025-09-29T16:17:47Z</cp:lastPrinted>
  <dcterms:created xsi:type="dcterms:W3CDTF">2009-03-30T13:13:01Z</dcterms:created>
  <dcterms:modified xsi:type="dcterms:W3CDTF">2025-09-29T16:52:30Z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13265-c559-4850-9a4d-5c092dbd21ac_Enabled">
    <vt:lpwstr>true</vt:lpwstr>
  </property>
  <property fmtid="{D5CDD505-2E9C-101B-9397-08002B2CF9AE}" pid="3" name="MSIP_Label_a1113265-c559-4850-9a4d-5c092dbd21ac_SetDate">
    <vt:lpwstr>2025-02-02T18:02:16Z</vt:lpwstr>
  </property>
  <property fmtid="{D5CDD505-2E9C-101B-9397-08002B2CF9AE}" pid="4" name="MSIP_Label_a1113265-c559-4850-9a4d-5c092dbd21ac_Method">
    <vt:lpwstr>Standard</vt:lpwstr>
  </property>
  <property fmtid="{D5CDD505-2E9C-101B-9397-08002B2CF9AE}" pid="5" name="MSIP_Label_a1113265-c559-4850-9a4d-5c092dbd21ac_Name">
    <vt:lpwstr>Internal Use</vt:lpwstr>
  </property>
  <property fmtid="{D5CDD505-2E9C-101B-9397-08002B2CF9AE}" pid="6" name="MSIP_Label_a1113265-c559-4850-9a4d-5c092dbd21ac_SiteId">
    <vt:lpwstr>a6b169f1-592b-4329-8f33-8db8903003c7</vt:lpwstr>
  </property>
  <property fmtid="{D5CDD505-2E9C-101B-9397-08002B2CF9AE}" pid="7" name="MSIP_Label_a1113265-c559-4850-9a4d-5c092dbd21ac_ActionId">
    <vt:lpwstr>4bcaf052-61e5-47fd-8350-2709dc34a3e9</vt:lpwstr>
  </property>
  <property fmtid="{D5CDD505-2E9C-101B-9397-08002B2CF9AE}" pid="8" name="MSIP_Label_a1113265-c559-4850-9a4d-5c092dbd21ac_ContentBits">
    <vt:lpwstr>0</vt:lpwstr>
  </property>
</Properties>
</file>